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05" windowWidth="15480" windowHeight="9270" firstSheet="2" activeTab="3"/>
  </bookViews>
  <sheets>
    <sheet name="департ.соцзащита 2016" sheetId="3" r:id="rId1"/>
    <sheet name="департ.соцзащита 2017" sheetId="4" r:id="rId2"/>
    <sheet name="департ.соцзащ2017 (I полугодие)" sheetId="5" r:id="rId3"/>
    <sheet name="департ.соцзащ2017 (год)" sheetId="6" r:id="rId4"/>
  </sheets>
  <definedNames>
    <definedName name="_xlnm.Print_Titles" localSheetId="2">'департ.соцзащ2017 (I полугодие)'!$2:$2</definedName>
    <definedName name="_xlnm.Print_Titles" localSheetId="3">'департ.соцзащ2017 (год)'!$2:$2</definedName>
    <definedName name="_xlnm.Print_Titles" localSheetId="0">'департ.соцзащита 2016'!$2:$2</definedName>
    <definedName name="_xlnm.Print_Titles" localSheetId="1">'департ.соцзащита 2017'!$2:$2</definedName>
    <definedName name="_xlnm.Print_Area" localSheetId="2">'департ.соцзащ2017 (I полугодие)'!$A$1:$I$63</definedName>
    <definedName name="_xlnm.Print_Area" localSheetId="3">'департ.соцзащ2017 (год)'!$A$1:$I$97</definedName>
    <definedName name="_xlnm.Print_Area" localSheetId="0">'департ.соцзащита 2016'!$A$1:$F$62</definedName>
    <definedName name="_xlnm.Print_Area" localSheetId="1">'департ.соцзащита 2017'!$A$1:$I$63</definedName>
  </definedNames>
  <calcPr calcId="125725"/>
</workbook>
</file>

<file path=xl/calcChain.xml><?xml version="1.0" encoding="utf-8"?>
<calcChain xmlns="http://schemas.openxmlformats.org/spreadsheetml/2006/main">
  <c r="G66" i="6"/>
  <c r="G27"/>
  <c r="H27"/>
  <c r="F27"/>
  <c r="F42"/>
  <c r="H20"/>
  <c r="H97" s="1"/>
  <c r="F20"/>
  <c r="F97" s="1"/>
  <c r="I97" s="1"/>
  <c r="H13"/>
  <c r="H12"/>
  <c r="H11"/>
  <c r="H10"/>
  <c r="H9"/>
  <c r="G13"/>
  <c r="G12"/>
  <c r="G11"/>
  <c r="G10"/>
  <c r="G9"/>
  <c r="H25"/>
  <c r="H24"/>
  <c r="G24"/>
  <c r="H26"/>
  <c r="G26"/>
  <c r="H15"/>
  <c r="H16"/>
  <c r="G17"/>
  <c r="G16"/>
  <c r="G15"/>
  <c r="H7"/>
  <c r="G7"/>
  <c r="H6"/>
  <c r="G6"/>
  <c r="H5"/>
  <c r="G5"/>
  <c r="F68"/>
  <c r="G68"/>
  <c r="H68"/>
  <c r="H69"/>
  <c r="H72"/>
  <c r="G72"/>
  <c r="H66"/>
  <c r="H58"/>
  <c r="H61"/>
  <c r="H53" s="1"/>
  <c r="H56"/>
  <c r="F53"/>
  <c r="G53"/>
  <c r="G20" s="1"/>
  <c r="G97" s="1"/>
  <c r="G67"/>
  <c r="H67"/>
  <c r="G47"/>
  <c r="G46"/>
  <c r="H45"/>
  <c r="G45"/>
  <c r="H44"/>
  <c r="G44"/>
  <c r="H43"/>
  <c r="H42" s="1"/>
  <c r="G43"/>
  <c r="G42" s="1"/>
  <c r="H32"/>
  <c r="H31"/>
  <c r="G28"/>
  <c r="H28"/>
  <c r="D85"/>
  <c r="E74"/>
  <c r="D74"/>
  <c r="D73"/>
  <c r="E72"/>
  <c r="D72"/>
  <c r="E68"/>
  <c r="D68"/>
  <c r="E67"/>
  <c r="D67"/>
  <c r="E53"/>
  <c r="D53"/>
  <c r="E31"/>
  <c r="D31"/>
  <c r="E29"/>
  <c r="D29"/>
  <c r="E28"/>
  <c r="D28"/>
  <c r="E26"/>
  <c r="F25"/>
  <c r="E25"/>
  <c r="E24"/>
  <c r="D24"/>
  <c r="F17"/>
  <c r="E17"/>
  <c r="H14"/>
  <c r="F16"/>
  <c r="D16"/>
  <c r="F15"/>
  <c r="E15"/>
  <c r="D15"/>
  <c r="G14"/>
  <c r="F14"/>
  <c r="E14"/>
  <c r="F13"/>
  <c r="F12"/>
  <c r="E12"/>
  <c r="D12"/>
  <c r="F11"/>
  <c r="E11"/>
  <c r="D11"/>
  <c r="F10"/>
  <c r="E10"/>
  <c r="D10"/>
  <c r="F9"/>
  <c r="E9"/>
  <c r="D9"/>
  <c r="E6"/>
  <c r="E7" s="1"/>
  <c r="D6"/>
  <c r="G4"/>
  <c r="E5"/>
  <c r="D5"/>
  <c r="D7" s="1"/>
  <c r="D4" s="1"/>
  <c r="F4"/>
  <c r="H40" i="5"/>
  <c r="H41"/>
  <c r="H36"/>
  <c r="H39"/>
  <c r="H35"/>
  <c r="H32"/>
  <c r="H31"/>
  <c r="H28"/>
  <c r="H27"/>
  <c r="H25"/>
  <c r="H24"/>
  <c r="H17"/>
  <c r="H16"/>
  <c r="H15"/>
  <c r="H13"/>
  <c r="H12"/>
  <c r="H11"/>
  <c r="H10"/>
  <c r="H9"/>
  <c r="H7"/>
  <c r="H6"/>
  <c r="G5"/>
  <c r="H5"/>
  <c r="H55"/>
  <c r="G55"/>
  <c r="F55"/>
  <c r="E55"/>
  <c r="D55"/>
  <c r="D50"/>
  <c r="E46"/>
  <c r="D46"/>
  <c r="D45"/>
  <c r="E44"/>
  <c r="D44"/>
  <c r="G40"/>
  <c r="F40"/>
  <c r="E40"/>
  <c r="D40"/>
  <c r="E39"/>
  <c r="E36" s="1"/>
  <c r="E20" s="1"/>
  <c r="D39"/>
  <c r="G36"/>
  <c r="F36"/>
  <c r="D36"/>
  <c r="E31"/>
  <c r="D31"/>
  <c r="E29"/>
  <c r="D29"/>
  <c r="E28"/>
  <c r="D28"/>
  <c r="G27"/>
  <c r="F27"/>
  <c r="E26"/>
  <c r="G25"/>
  <c r="F25"/>
  <c r="E25"/>
  <c r="E24"/>
  <c r="D24"/>
  <c r="H20"/>
  <c r="G20"/>
  <c r="F20"/>
  <c r="F17"/>
  <c r="E17"/>
  <c r="G16"/>
  <c r="F16"/>
  <c r="D16"/>
  <c r="H14"/>
  <c r="G15"/>
  <c r="F15"/>
  <c r="F14" s="1"/>
  <c r="E15"/>
  <c r="D15"/>
  <c r="D17" s="1"/>
  <c r="G14"/>
  <c r="E14"/>
  <c r="G13"/>
  <c r="F13"/>
  <c r="G12"/>
  <c r="F12"/>
  <c r="E12"/>
  <c r="D12"/>
  <c r="G11"/>
  <c r="F11"/>
  <c r="E11"/>
  <c r="D11"/>
  <c r="G10"/>
  <c r="F10"/>
  <c r="E10"/>
  <c r="D10"/>
  <c r="G9"/>
  <c r="G8" s="1"/>
  <c r="F9"/>
  <c r="E9"/>
  <c r="D9"/>
  <c r="D13" s="1"/>
  <c r="D8" s="1"/>
  <c r="H8"/>
  <c r="F8"/>
  <c r="E6"/>
  <c r="E7" s="1"/>
  <c r="E4" s="1"/>
  <c r="D6"/>
  <c r="E5"/>
  <c r="D5"/>
  <c r="H4"/>
  <c r="G4"/>
  <c r="G63" s="1"/>
  <c r="F4"/>
  <c r="F63" s="1"/>
  <c r="H55" i="4"/>
  <c r="G55"/>
  <c r="F55"/>
  <c r="E55"/>
  <c r="D55"/>
  <c r="H27"/>
  <c r="F27"/>
  <c r="G27"/>
  <c r="G40"/>
  <c r="F40"/>
  <c r="H36"/>
  <c r="H39"/>
  <c r="H20" s="1"/>
  <c r="G36"/>
  <c r="F36"/>
  <c r="H35"/>
  <c r="G25"/>
  <c r="H25"/>
  <c r="F25"/>
  <c r="F17"/>
  <c r="H14"/>
  <c r="H16"/>
  <c r="G16"/>
  <c r="F16"/>
  <c r="F15"/>
  <c r="G15"/>
  <c r="H15"/>
  <c r="E20"/>
  <c r="F20"/>
  <c r="G20"/>
  <c r="E14"/>
  <c r="F14"/>
  <c r="G14"/>
  <c r="E8"/>
  <c r="F8"/>
  <c r="G8"/>
  <c r="H8"/>
  <c r="E4"/>
  <c r="F4"/>
  <c r="G4"/>
  <c r="H4"/>
  <c r="G13"/>
  <c r="F13"/>
  <c r="G12"/>
  <c r="F12"/>
  <c r="G11"/>
  <c r="F11"/>
  <c r="H10"/>
  <c r="G10"/>
  <c r="F10"/>
  <c r="H9"/>
  <c r="G9"/>
  <c r="F9"/>
  <c r="D50"/>
  <c r="E46"/>
  <c r="D46"/>
  <c r="D45"/>
  <c r="E44"/>
  <c r="D44"/>
  <c r="E40"/>
  <c r="D40"/>
  <c r="E39"/>
  <c r="D39"/>
  <c r="E36"/>
  <c r="D36"/>
  <c r="E31"/>
  <c r="D31"/>
  <c r="E29"/>
  <c r="D29"/>
  <c r="E28"/>
  <c r="D28"/>
  <c r="E26"/>
  <c r="E25"/>
  <c r="E24"/>
  <c r="D24"/>
  <c r="E17"/>
  <c r="D16"/>
  <c r="E15"/>
  <c r="D15"/>
  <c r="D17" s="1"/>
  <c r="D14" s="1"/>
  <c r="D25" s="1"/>
  <c r="D20" s="1"/>
  <c r="E12"/>
  <c r="D12"/>
  <c r="E11"/>
  <c r="D11"/>
  <c r="E10"/>
  <c r="D10"/>
  <c r="E9"/>
  <c r="E13" s="1"/>
  <c r="D9"/>
  <c r="D13" s="1"/>
  <c r="D8" s="1"/>
  <c r="E6"/>
  <c r="E7" s="1"/>
  <c r="E63" s="1"/>
  <c r="D6"/>
  <c r="E5"/>
  <c r="D5"/>
  <c r="D7" s="1"/>
  <c r="D4" s="1"/>
  <c r="D63" s="1"/>
  <c r="D29" i="3"/>
  <c r="E62"/>
  <c r="E55"/>
  <c r="E20"/>
  <c r="D20"/>
  <c r="D62" s="1"/>
  <c r="D4"/>
  <c r="E10"/>
  <c r="E9"/>
  <c r="E13" s="1"/>
  <c r="E8" s="1"/>
  <c r="E31"/>
  <c r="D31"/>
  <c r="E29"/>
  <c r="E28"/>
  <c r="D28"/>
  <c r="D55"/>
  <c r="E24"/>
  <c r="D24"/>
  <c r="D39"/>
  <c r="D36" s="1"/>
  <c r="E39"/>
  <c r="E36" s="1"/>
  <c r="E46"/>
  <c r="D46"/>
  <c r="D45"/>
  <c r="E44"/>
  <c r="D44"/>
  <c r="E40"/>
  <c r="D40"/>
  <c r="E25"/>
  <c r="E26"/>
  <c r="D16"/>
  <c r="E17"/>
  <c r="E15"/>
  <c r="D15"/>
  <c r="E11"/>
  <c r="E12"/>
  <c r="D12"/>
  <c r="D11"/>
  <c r="D10"/>
  <c r="D9"/>
  <c r="D5"/>
  <c r="D6"/>
  <c r="E6"/>
  <c r="E7" s="1"/>
  <c r="E5"/>
  <c r="E4" s="1"/>
  <c r="D50"/>
  <c r="D13" i="6" l="1"/>
  <c r="D8" s="1"/>
  <c r="F8"/>
  <c r="E20"/>
  <c r="H4"/>
  <c r="G8"/>
  <c r="E13"/>
  <c r="E8" s="1"/>
  <c r="E4"/>
  <c r="H8"/>
  <c r="D17"/>
  <c r="D14" s="1"/>
  <c r="D25" s="1"/>
  <c r="D20" s="1"/>
  <c r="H63" i="5"/>
  <c r="D7"/>
  <c r="D4" s="1"/>
  <c r="D63" s="1"/>
  <c r="E13"/>
  <c r="E8" s="1"/>
  <c r="E63" s="1"/>
  <c r="D14"/>
  <c r="D25" s="1"/>
  <c r="D20" s="1"/>
  <c r="G63" i="4"/>
  <c r="F63"/>
  <c r="H63"/>
  <c r="D17" i="3"/>
  <c r="D14" s="1"/>
  <c r="D25" s="1"/>
  <c r="E14"/>
  <c r="D13"/>
  <c r="D8" s="1"/>
  <c r="D7"/>
  <c r="E97" i="6" l="1"/>
  <c r="D97"/>
</calcChain>
</file>

<file path=xl/sharedStrings.xml><?xml version="1.0" encoding="utf-8"?>
<sst xmlns="http://schemas.openxmlformats.org/spreadsheetml/2006/main" count="415" uniqueCount="198">
  <si>
    <t>Наименование</t>
  </si>
  <si>
    <t xml:space="preserve">Капитальные вложения, в т.ч  </t>
  </si>
  <si>
    <t>строительство ПНИ "Оксочи" д.Подгорное Маловишерского р-на</t>
  </si>
  <si>
    <t>строительство РОЦ "Юрьево"</t>
  </si>
  <si>
    <t>департамент труда и социальной защиты населения Новгородской области</t>
  </si>
  <si>
    <t>Содержание центров занятости, всего</t>
  </si>
  <si>
    <t>Содержание учреждений социального обслуживания, всего</t>
  </si>
  <si>
    <t>Содержание аппарата управления ,  всего</t>
  </si>
  <si>
    <t>Единовременная выплата при награждении орденом и медалью ордена "Родительская слава"</t>
  </si>
  <si>
    <t>Единовременная выплата при награждении почетным знаком "За верность родительскому долгу"</t>
  </si>
  <si>
    <t>Перевозка несовершеннолетних, ушедших из детских домов</t>
  </si>
  <si>
    <t>Путевки на санаторно-курортное лечение реабилитированных лиц</t>
  </si>
  <si>
    <t>в том числе:</t>
  </si>
  <si>
    <t xml:space="preserve">                      коммунальные услуги</t>
  </si>
  <si>
    <t>Утвержденные ассигнования на 2016 год департаменту труда и социальной защиты населения Новгородской области</t>
  </si>
  <si>
    <t>Адаптация для инвалидов и других маломобильных групп населения приоритетных объектов социальной инфраструктуры - учреждений занятости населения области</t>
  </si>
  <si>
    <t>Организация и проведение торжественного мероприятия, посвященного 25-летию службы занятости населения</t>
  </si>
  <si>
    <t xml:space="preserve">         коммунальные услуги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</si>
  <si>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нужды) 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</si>
  <si>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</si>
  <si>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</si>
  <si>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>Предоставление мер социальной поддержки по назначению и выплате ежемесячной компенсации расходов на уплату взноса на капитальный ремонт общего имущества в многоквартирном доме отдельным собственникам жилых помещений, проживающим на территории Новгородской области</t>
  </si>
  <si>
    <t xml:space="preserve">Предоставление ежемесячной доплаты к государственной пенсии лицам, замещавшим государственные должности государственной службы Новгородской области </t>
  </si>
  <si>
    <t>Строительство психоневрологического интерната на 200 мест в д. Подгорное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</si>
  <si>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2014-2016 годы"</t>
  </si>
  <si>
    <t xml:space="preserve">Обеспечение предоставления мер социальной поддержки гражданам, подвергшимся воздействию радиации, на оплату жилого помещения и коммунальных услуг </t>
  </si>
  <si>
    <t xml:space="preserve">Предоставление дополнительных мер социальной поддержки многодетным семьям (региональный капитал "Семья") </t>
  </si>
  <si>
    <t>Резервные фонды исполнительных органов государственной власти Новгородской области ( распоряжение Правительства Новгородской области об оказании мат.помощи семье Ивановых в связи с гибелью дочери)</t>
  </si>
  <si>
    <t xml:space="preserve">Обеспечение предоставления отдельных мер социальной поддержки гражданам, подвергшимся воздействию радиации </t>
  </si>
  <si>
    <t xml:space="preserve">Обеспечение предоставления мер социальной поддержки лиц, награжденных знаком "Почетный донор СССР", "Почетный донор России" </t>
  </si>
  <si>
    <t xml:space="preserve">Обеспечение предоставления мер социальной поддержки по оплате жилищно-коммунальных услуг отдельным категориям граждан </t>
  </si>
  <si>
    <t xml:space="preserve"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</t>
  </si>
  <si>
    <t>Осуществление отдельных государственных полномочий по назначению и выплате единовременного пособия одинокой матери</t>
  </si>
  <si>
    <t xml:space="preserve">Предоставление субсидий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 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</si>
  <si>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</si>
  <si>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Единовременное пособие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19.05.1995года № 81-ФЗ "О государственных пособиях гражданам, имеющим детей"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</si>
  <si>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ликвидацией организаций (прекращением деятельности, полномочий физическими лицами), в соответствии с Федеральным законом от 19.05.1995г № 81-ФЗ "О государственных пособиях гражданам, имеющим детей"</t>
  </si>
  <si>
    <t xml:space="preserve">                        коммунальные услуги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</si>
  <si>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</si>
  <si>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2014-2018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</si>
  <si>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2014-2018 годы" 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</si>
  <si>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</si>
  <si>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>Реализация мероприятий государственной программы Новгородской области "Содействие занятости населения в Новгородской области на 2014-2020 годы"</t>
  </si>
  <si>
    <t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(льготы-село)</t>
  </si>
  <si>
    <t>а также:</t>
  </si>
  <si>
    <t>Мероприятия государственных программ, всего</t>
  </si>
  <si>
    <t>питание</t>
  </si>
  <si>
    <t xml:space="preserve">        медикаменты</t>
  </si>
  <si>
    <t xml:space="preserve">    матзатраты</t>
  </si>
  <si>
    <t xml:space="preserve">      матзатраты</t>
  </si>
  <si>
    <t xml:space="preserve">в том числе: </t>
  </si>
  <si>
    <t xml:space="preserve">        зарплата и начисления</t>
  </si>
  <si>
    <t>прочие расходы</t>
  </si>
  <si>
    <t xml:space="preserve">                   зарплата и начисления</t>
  </si>
  <si>
    <t xml:space="preserve">                    зарплата и начисления</t>
  </si>
  <si>
    <t xml:space="preserve"> Организация работ по реконструкции здания "Реабилитационный центр для детей и подростков с ограниченными возможностями "Юрьево"</t>
  </si>
  <si>
    <t>Обеспечение мероприятий, связанных с отдыхом и оздоровлением детей, находящихся в трудной жизненной ситуации</t>
  </si>
  <si>
    <t xml:space="preserve">Субсидии и субвенции муниципальным образованиям, </t>
  </si>
  <si>
    <t>ИТОГО:</t>
  </si>
  <si>
    <t>Примечание</t>
  </si>
  <si>
    <t>департамент труда и социальной защиты населения Новгородской обасти</t>
  </si>
  <si>
    <t>ГОКУ "Центр по организации социального обслуживания и предоставления социальных выплат", 6 бюджетных учреждений,  32 автономных учреждений</t>
  </si>
  <si>
    <t>ГОКУ "Центр занятости населения Новгородской области"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</si>
  <si>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2014-2020 годы"</t>
  </si>
  <si>
    <t xml:space="preserve"> обучение гос.служащих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</si>
  <si>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и государственная поддержка развития местного самоуправления в Новгородской области на 2015-2020 годы" </t>
  </si>
  <si>
    <t>образовательные курсы</t>
  </si>
  <si>
    <t>в том числе  из ФБ - 194687836,64 рублей</t>
  </si>
  <si>
    <t>в том числе  из ФБ 4029000,00 рублей</t>
  </si>
  <si>
    <t>в том числе  из ФБ - 30998,81 рублей</t>
  </si>
  <si>
    <t>в том числе  из ФБ - 2416482,69 рублей</t>
  </si>
  <si>
    <t>в том числе  из ФБ - 12738000 рублей</t>
  </si>
  <si>
    <t>в том числе  из ФБ - 8702567,50 рублей</t>
  </si>
  <si>
    <t>в том числе  из ФБ - 38602489,63 рублей</t>
  </si>
  <si>
    <t>Организация проката технических средств реабилитации-300000,00; "социальное такси"-1499973,39</t>
  </si>
  <si>
    <t>в т.ч. Софинансирование ПФР 2819310 рублей</t>
  </si>
  <si>
    <t>в том числе  из ФБ - 162000000 рублей</t>
  </si>
  <si>
    <t>в том числе  из ФБ - 183735800 рублей</t>
  </si>
  <si>
    <t>в том числе  из ФБ - 44300 рублей</t>
  </si>
  <si>
    <t>в том числе  из ФБ - 13169600 рублей</t>
  </si>
  <si>
    <t>в том числе  из ФБ - 12855,37 рублей</t>
  </si>
  <si>
    <t>в том числе  из ФБ - 3469266,14 рублей</t>
  </si>
  <si>
    <t>в том числе  из ФБ - 188484500 рублей</t>
  </si>
  <si>
    <t>средства  из ФБ - 1740839,97 рублей</t>
  </si>
  <si>
    <t>Исполнение бюджета за 2016 год</t>
  </si>
  <si>
    <t>Утвержденные ассигнования на 2017 год департаменту труда и социальной защиты населения Новгородской области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</si>
  <si>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31.05.2017 года</t>
    </r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</si>
  <si>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2016-2025 годы" 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</si>
  <si>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(2014-2016 годы)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</si>
  <si>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нужды, организация материально-технического обеспечения мероприятий,изготовление памяток) </t>
  </si>
  <si>
    <t>в том числе  из ФБ план на 31.05.2017год 2448100,00 рублей</t>
  </si>
  <si>
    <t>в том числе  из ФБ - план на 31.05.2017-181315300 рублей</t>
  </si>
  <si>
    <t>в том числе  из ФБ план на 31.05.2017год 91400,00 рублей</t>
  </si>
  <si>
    <t>в том числе  из ФБ план на 31.05.2017год 4089940,00 рублей</t>
  </si>
  <si>
    <t>в том числе  из ФБ план на 31.05.2017год 12895700,00 рублей</t>
  </si>
  <si>
    <t>в том числе  из ФБ план на 31.05.2017год 41323100,00 рублей</t>
  </si>
  <si>
    <t>Организация проката технических средств реабилитации-300000,00; "социальное такси"-1500000/ а также в том числе  из ФБ план на 31.05.2017год 1855000,00 рублей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</si>
  <si>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2014-2020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</si>
  <si>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2014-2020 годы" 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</si>
  <si>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31.05.2017)</t>
  </si>
  <si>
    <t>в т.ч. Софинансирование ПФР _____рублей, из ФБ</t>
  </si>
  <si>
    <t>в том числе  из ФБ - ____ рублей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</si>
  <si>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размещения(ФБ)</t>
  </si>
  <si>
    <t>(пожар в Панковке, Авария в метро С.П.)</t>
  </si>
  <si>
    <t>в том числе  из ФБ план на 31.05.2017год 39700,00 рублей</t>
  </si>
  <si>
    <t>в том числе  из ФБ план на 31.05.2017год 154965000,00 рублей</t>
  </si>
  <si>
    <t>в том числе  из ФБ план на 31.05.2017год 32600,00 рублей</t>
  </si>
  <si>
    <t>в том числе  из ФБ план на 31.05.2017год 4277800,00 рублей</t>
  </si>
  <si>
    <t>в том числе  из ФБ план на 31.05.2017год 190679700,00 рублей</t>
  </si>
  <si>
    <t>Перечисления в бюджеты муниц.образований субвенции на оплату жилищно-коммунальных услуг отдельным категориям граждан (с 2017 года)</t>
  </si>
  <si>
    <t>в том числе  из ФБ план на 31.05.2017год 674038500,00 рублей</t>
  </si>
  <si>
    <t>в том числе  из ФБ план на 31.05.2017год 15419600,00 рублей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</si>
  <si>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30.06.2017 года</t>
    </r>
  </si>
  <si>
    <t>в том числе  из ФБ - план на 30.06.2017-181315300 рублей</t>
  </si>
  <si>
    <t>в том числе  из ФБ план на 30.06.2017год 2448100,00 рублей</t>
  </si>
  <si>
    <t>в том числе  из ФБ план на 30.06.2017год 91400,00 рублей</t>
  </si>
  <si>
    <t>в том числе  из ФБ план на 30.06.2017год 12895700,00 рублей</t>
  </si>
  <si>
    <t>в том числе  из ФБ план на 30.06.2017год 15419600,00 рублей</t>
  </si>
  <si>
    <t>в том числе  из ФБ план на 30.06.2017год 41323100,00 рублей</t>
  </si>
  <si>
    <t>Организация проката технических средств реабилитации-300000,00; "социальное такси"-1500000/ а также в том числе  из ФБ план на 30.06.2017год 1855000,00 рублей</t>
  </si>
  <si>
    <t>в том числе  из ФБ план на 30.06.2017год 154965000,00 рублей</t>
  </si>
  <si>
    <t>в том числе  из ФБ план на 30.06.2017год 32600,00 рублей</t>
  </si>
  <si>
    <t>в том числе  из ФБ план на 30.06.2017год 4277800,00 рублей</t>
  </si>
  <si>
    <t>в том числе  из ФБ план на 30.06.2017год 190679700,00 рублей</t>
  </si>
  <si>
    <t>в том числе  из ФБ план на 30.06.2017год 39700,00 рублей</t>
  </si>
  <si>
    <t>в том числе  из ФБ план на 30.06.2017год 674038500,00 рублей</t>
  </si>
  <si>
    <t>(пожар в Панковке, Авария в метро С.П., затопление в Любытинском районе)</t>
  </si>
  <si>
    <t xml:space="preserve">Резервные фонды исполнительных органов государственной власти Новгородской области </t>
  </si>
  <si>
    <t xml:space="preserve">Обеспечение предоставления мер социальной поддержки гражданам,  на оплату жилого помещения и коммунальных услуг </t>
  </si>
  <si>
    <t>Предоставление субвенций органам местного самоуправления на предоставление мер социальной поддержки по оплате жилищно-коммунальных услуг отдельным категориям граждан</t>
  </si>
  <si>
    <t>Обеспечение протезно-ортопедическими изделиями граждан Российской Федерации, местом жительства которых является территория Новгородской области, чей среднедушевой доход не превышает величину прожиточного минимума в расчете на душу населения, установленного в области, более чем на 50,0 %</t>
  </si>
  <si>
    <t>Выплата компенсаций на бесплатное захоронение умершего (погибшего) Героя Социалистического Труда, Героя Труда Российской Федерации и полного кавалера ордена Трудовой Славы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</si>
  <si>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31.12.2017)</t>
  </si>
  <si>
    <t xml:space="preserve">Исполнение бюджета                  2017 года </t>
  </si>
  <si>
    <t>Предоставление субвенций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</si>
  <si>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в т.ч.</t>
  </si>
  <si>
    <t>в том числе  из ФБ план на 31.12.2017год 91400,00 рублей</t>
  </si>
  <si>
    <t>в том числе  из ФБ план на 31.12.2017год 4089940,00 рублей</t>
  </si>
  <si>
    <t>в том числе  из ФБ план на 31.12.2017год 13295700,00 рублей</t>
  </si>
  <si>
    <t>средства ПФРФ</t>
  </si>
  <si>
    <t>в том числе  из ФБ план на 31.12.2017год 41323100,00 рублей</t>
  </si>
  <si>
    <t>в том числе  из ФБ план на 31.12.2017год 15419600,00 рублей</t>
  </si>
  <si>
    <t>в том числе  из ФБ план на 31.12.2017год 584208500,00 рублей</t>
  </si>
  <si>
    <t>Оказание адресной поддержки инвалидам вследствие военной травмы, полученной при прохождении службы по призыву в Афганистане или на территории Северо-Кавказского региона, в виде ежемесячной денежной компенсации в возмещение вреда здоровью</t>
  </si>
  <si>
    <t xml:space="preserve">Организация проката технических средств реабилитации </t>
  </si>
  <si>
    <t>Организация транспортного обслуживания инвалидов ("социальное такси")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</si>
  <si>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организациях социального обслуживания
</t>
  </si>
  <si>
    <t xml:space="preserve"> в том числе  из ФБ план на 31.12.2017год  772315,18 рублей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</si>
  <si>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учреждениях службы занятости
</t>
  </si>
  <si>
    <t xml:space="preserve"> в том числе  из ФБ план на 31.12.2017год  669888,99 рублей</t>
  </si>
  <si>
    <t xml:space="preserve">Организация обеспечения инвалидов в соответствии с областным перечнем специальными средствами ухода, быта и доступа (бумага для письма рельефно-точечным шрифтом Брайля, грифели для письма шрифтом Брайля, очки, диктофон цифровой, сиденье-надставка для унитаза, прибор для измерения уровня сахара в крови с речевым выходом, тест-полоски к прибору для измерения уровня сахара в крови, телескопический пандус)
</t>
  </si>
  <si>
    <t xml:space="preserve">Организация круглосуточных диспетчерских центров связи для глухих с целью оказания экстренной и иной социальной помощи
</t>
  </si>
  <si>
    <t xml:space="preserve"> в том числе  из ФБ план на 31.12.2017год  197011,58 рублей</t>
  </si>
  <si>
    <t xml:space="preserve">Обучение (профессиональная переподготовка, повышение квалификации) русскому жестовому языку переводчиков в сфере профессиональной коммуникации неслышащих (переводчик жестового языка) и переводчиков в сфере профессиональной коммуникации лиц с нарушениями слуха и зрения (слепоглухих), в том числе тифлокомментаторов
</t>
  </si>
  <si>
    <t xml:space="preserve"> в том числе  из ФБ план на 31.12.2017год  49277,71 рублей</t>
  </si>
  <si>
    <t xml:space="preserve">Организация обучения специалистов органов службы занятости особенностям организации работы с инвалидами, в том числе по сопровождению при решении вопросов занятости (слепые и слабовидящие, глухие и слабослышащие, с нарушением функций опорно-двигательного аппарата, с когнитивными нарушениями, с психическими нарушениями и иные) в рамках реализации мероприятий государственной программы Российской Федерации "Доступная среда" на 2011 - 2020 годы
</t>
  </si>
  <si>
    <t xml:space="preserve"> в том числе  из ФБ план на 31.12.2017год  168668,51 рублей</t>
  </si>
  <si>
    <t xml:space="preserve">Организация субтитрирования телевизионных передач на областном телевидении
</t>
  </si>
  <si>
    <t xml:space="preserve"> в том числе  из ФБ план на 31.12.2017год  98500 рублей</t>
  </si>
  <si>
    <t xml:space="preserve">Организация размещения и транслирования социальной рекламы, направленной на формирование доступной среды (размещение рекламных баннеров и информационных роликов на областном телевидении)
</t>
  </si>
  <si>
    <t xml:space="preserve"> в том числе  из ФБ план на 31.12.2017год  56181,38 рублей</t>
  </si>
  <si>
    <t xml:space="preserve">Осуществление сбора, обобщения и анализа информации о качестве оказания услуг организациями социального обслуживания путем проведения мониторинга деятельности организаций социального обслуживания, анкетирования и социологических опросов граждан пожилого возраста и инвалидов, проживающих на территории области
</t>
  </si>
  <si>
    <t xml:space="preserve">Обеспечение деятельности консультационно-информационной службы "Единый социальный телефон"
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</si>
  <si>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
</t>
  </si>
  <si>
    <t xml:space="preserve">Организация выполнения работ по ремонту зданий организаций социального обслуживания
</t>
  </si>
  <si>
    <t xml:space="preserve">Организация выполнения работ по ремонту зданий организаций социального обслуживания
(субсидии Пенсионного фонда Российской Федерации)
</t>
  </si>
  <si>
    <t xml:space="preserve">Организация выполнения противопожарных, антитеррористических и иных мероприятий, направленных на обеспечение комплексной безопасности, организациями социального обслуживания
</t>
  </si>
  <si>
    <t xml:space="preserve">Организация дооснащения зданий организаций, осуществляющих стационарное социальное обслуживание, приборами автоматической пожарной сигнализации для обеспечения автоматического вывода сигнала срабатывания на пульт пожарной охраны, а также их последующего обслуживания
</t>
  </si>
  <si>
    <t xml:space="preserve">Организация обучения компьютерной грамотности неработающих пенсионеров
</t>
  </si>
  <si>
    <t>в т.ч. Софинансирование ПФР 235100,00 рублей, из ФБ</t>
  </si>
  <si>
    <t xml:space="preserve">Организация и проведение областного конкурса на звание "Лучший социальный работник"
</t>
  </si>
  <si>
    <t xml:space="preserve">Организация и проведение областного профессионального праздника "День социального работника"
</t>
  </si>
  <si>
    <t xml:space="preserve">Обновление и сопровождение официального сайта департамента
</t>
  </si>
  <si>
    <t xml:space="preserve">Приобретение вычислительной техники, расходных материалов и монтаж локально-вычислительных сетей
</t>
  </si>
  <si>
    <t>в том числе  из ФБ - 42400000,00 рублей</t>
  </si>
  <si>
    <t>в том числе  из ФБ - 80578000,00 рублей</t>
  </si>
  <si>
    <t>в том числе  из ФБ план на 31.12.2017год 39700,00 рублей</t>
  </si>
  <si>
    <t>в том числе  из ФБ план на 31.12.2017год 4403815,12 рублей</t>
  </si>
  <si>
    <t xml:space="preserve">Предоставление субсидий автономным учреждениям на приобретение новогодних подарков для детей, находящихся в трудной жизненной ситуации
</t>
  </si>
  <si>
    <t xml:space="preserve">Предоставление субсидий автономным учреждениям на проведение Губернаторской елки
</t>
  </si>
  <si>
    <t xml:space="preserve">Назначение и выплата единовременного пособия одинокой матери при рождении ребенка
</t>
  </si>
  <si>
    <t>в том числе  из ФБ план на 31.12.2017год 172870400,00 рублей</t>
  </si>
  <si>
    <t>в том числе  из ФБ план на 31.12.2017год 196562900,00 рублей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</si>
  <si>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</t>
  </si>
  <si>
    <t xml:space="preserve">Предоставление субсидий автономным учреждениям на организацию разработки и размещения социальной рекламы, направленной на укрепление авторитета семьи, профилактику семейного неблагополучия, жестокого обращения с детьми
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</si>
  <si>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Новгородской области
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</si>
  <si>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
</t>
  </si>
  <si>
    <t>в том числе  из ФБ план на 31.12.2017год 32600,00 рублей</t>
  </si>
  <si>
    <t xml:space="preserve">Предоставление субсидий автономным учреждениям на подготовку и организацию издания методических и иных материалов, направленных на профилактику безнадзорности несовершеннолетних, укрепление института семьи, пропаганду здорового образа жизни
</t>
  </si>
  <si>
    <t xml:space="preserve">Предоставление субсидий автономным учреждениям на проведение "круглых столов", семинаров, конференций, совещаний, заседаний по вопросам социальной поддержки семей с детьми, профилактики безнадзорности несовершеннолетних
</t>
  </si>
  <si>
    <t>(пожар в Панковке, Авария в метро С.П., затопление в Любытинском районе. Поддорский район и пр.)</t>
  </si>
  <si>
    <t>в том числе  из ФБ план на 31.12.2017год 2178500,00 рублей</t>
  </si>
  <si>
    <t>в том числе  из ФБ - план на 31.12.2017-151891900 рублей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</si>
  <si>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6 бюджетных учреждений,  31 автономных учреждений</t>
  </si>
  <si>
    <t xml:space="preserve"> Капитальный ремонт зданий за счет средств иных межбюджетных трансфертов из Резервного фонда Президента Российской Федерации</t>
  </si>
  <si>
    <t xml:space="preserve">Организация оказания адресной социальной помощи неработающим пенсионерам, являющимся получателями трудовых пенсий по старости и по инвалидности, в порядке, устанавливаемом областным нормативным правовым актом
</t>
  </si>
  <si>
    <t xml:space="preserve">Организация работы по изготовлению бланков строгой отчетности: листов талонов на бесплатный проезд в автомобильном транспорте межмуниципального сообщения на территории Новгородской области; бланков удостоверений "Ветеран труда Новгородской области"
</t>
  </si>
  <si>
    <t>Утвержденные ассигнования на 2017 год департаменту труда и социальной защиты населения Новгородской области (на 01.01.2017)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</si>
</sst>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;\ \-\ #,##0.00;\ \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 Cy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1" applyFont="1"/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 shrinkToFit="1"/>
    </xf>
    <xf numFmtId="165" fontId="6" fillId="3" borderId="1" xfId="1" applyNumberFormat="1" applyFont="1" applyFill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top" wrapText="1"/>
      <protection locked="0"/>
    </xf>
    <xf numFmtId="166" fontId="8" fillId="0" borderId="1" xfId="0" applyNumberFormat="1" applyFont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/>
    </xf>
    <xf numFmtId="2" fontId="8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top" wrapText="1"/>
    </xf>
    <xf numFmtId="0" fontId="6" fillId="6" borderId="3" xfId="1" applyFont="1" applyFill="1" applyBorder="1" applyAlignment="1">
      <alignment horizontal="center" vertical="top"/>
    </xf>
    <xf numFmtId="0" fontId="6" fillId="6" borderId="1" xfId="1" applyFont="1" applyFill="1" applyBorder="1" applyAlignment="1">
      <alignment horizontal="center" vertical="top"/>
    </xf>
    <xf numFmtId="165" fontId="6" fillId="5" borderId="1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 vertical="top"/>
    </xf>
    <xf numFmtId="165" fontId="6" fillId="6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/>
    </xf>
    <xf numFmtId="165" fontId="8" fillId="6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Border="1" applyAlignment="1">
      <alignment horizontal="center" vertical="top"/>
    </xf>
    <xf numFmtId="0" fontId="6" fillId="6" borderId="2" xfId="1" applyFont="1" applyFill="1" applyBorder="1" applyAlignment="1">
      <alignment vertical="top"/>
    </xf>
    <xf numFmtId="0" fontId="6" fillId="6" borderId="6" xfId="1" applyFont="1" applyFill="1" applyBorder="1" applyAlignment="1">
      <alignment vertical="top"/>
    </xf>
    <xf numFmtId="0" fontId="6" fillId="6" borderId="5" xfId="1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2" fontId="6" fillId="6" borderId="1" xfId="1" applyNumberFormat="1" applyFont="1" applyFill="1" applyBorder="1" applyAlignment="1">
      <alignment horizontal="center" vertical="top"/>
    </xf>
    <xf numFmtId="2" fontId="6" fillId="5" borderId="1" xfId="1" applyNumberFormat="1" applyFont="1" applyFill="1" applyBorder="1" applyAlignment="1">
      <alignment horizontal="center" vertical="top"/>
    </xf>
    <xf numFmtId="2" fontId="8" fillId="6" borderId="1" xfId="1" applyNumberFormat="1" applyFont="1" applyFill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" fontId="13" fillId="0" borderId="1" xfId="1" applyNumberFormat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14" fillId="0" borderId="1" xfId="0" applyFont="1" applyBorder="1"/>
    <xf numFmtId="0" fontId="8" fillId="0" borderId="2" xfId="1" applyFont="1" applyBorder="1" applyAlignment="1">
      <alignment vertical="top" wrapText="1"/>
    </xf>
    <xf numFmtId="165" fontId="6" fillId="0" borderId="2" xfId="1" applyNumberFormat="1" applyFont="1" applyBorder="1" applyAlignment="1">
      <alignment horizontal="center" vertical="top"/>
    </xf>
    <xf numFmtId="2" fontId="6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 wrapText="1"/>
    </xf>
    <xf numFmtId="0" fontId="8" fillId="6" borderId="2" xfId="1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 applyProtection="1">
      <alignment horizontal="center" vertical="top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2" fontId="6" fillId="6" borderId="2" xfId="1" applyNumberFormat="1" applyFont="1" applyFill="1" applyBorder="1" applyAlignment="1">
      <alignment horizontal="center" vertical="top"/>
    </xf>
    <xf numFmtId="2" fontId="6" fillId="6" borderId="1" xfId="0" applyNumberFormat="1" applyFont="1" applyFill="1" applyBorder="1" applyAlignment="1" applyProtection="1">
      <alignment horizontal="center" vertical="top"/>
      <protection locked="0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2" fontId="6" fillId="7" borderId="1" xfId="1" applyNumberFormat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center" vertical="top" wrapText="1"/>
      <protection locked="0"/>
    </xf>
    <xf numFmtId="0" fontId="6" fillId="6" borderId="2" xfId="1" applyFont="1" applyFill="1" applyBorder="1" applyAlignment="1">
      <alignment horizontal="center" vertical="top"/>
    </xf>
    <xf numFmtId="0" fontId="6" fillId="6" borderId="6" xfId="1" applyFont="1" applyFill="1" applyBorder="1" applyAlignment="1">
      <alignment horizontal="center" vertical="top"/>
    </xf>
    <xf numFmtId="0" fontId="6" fillId="6" borderId="5" xfId="1" applyFont="1" applyFill="1" applyBorder="1" applyAlignment="1">
      <alignment horizontal="center" vertical="top"/>
    </xf>
    <xf numFmtId="165" fontId="8" fillId="0" borderId="2" xfId="1" applyNumberFormat="1" applyFont="1" applyBorder="1" applyAlignment="1">
      <alignment horizontal="center" vertical="top"/>
    </xf>
    <xf numFmtId="165" fontId="8" fillId="0" borderId="5" xfId="1" applyNumberFormat="1" applyFont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top"/>
    </xf>
    <xf numFmtId="0" fontId="6" fillId="0" borderId="5" xfId="1" applyFont="1" applyFill="1" applyBorder="1" applyAlignment="1">
      <alignment horizontal="center" vertical="top"/>
    </xf>
    <xf numFmtId="0" fontId="8" fillId="5" borderId="1" xfId="1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8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6" fillId="3" borderId="3" xfId="0" applyNumberFormat="1" applyFont="1" applyFill="1" applyBorder="1" applyAlignment="1" applyProtection="1">
      <alignment horizontal="center" vertical="top" wrapText="1" shrinkToFit="1"/>
    </xf>
    <xf numFmtId="164" fontId="6" fillId="3" borderId="4" xfId="0" applyNumberFormat="1" applyFont="1" applyFill="1" applyBorder="1" applyAlignment="1" applyProtection="1">
      <alignment horizontal="center" vertical="top" wrapText="1" shrinkToFit="1"/>
    </xf>
    <xf numFmtId="0" fontId="6" fillId="6" borderId="2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6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8" fillId="6" borderId="6" xfId="1" applyFont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/>
    </xf>
    <xf numFmtId="0" fontId="6" fillId="6" borderId="12" xfId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5"/>
  <sheetViews>
    <sheetView view="pageBreakPreview" topLeftCell="A55" zoomScale="60" zoomScaleNormal="60" workbookViewId="0">
      <selection activeCell="A55" sqref="A55:A5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5" width="37.5703125" style="1" customWidth="1"/>
    <col min="6" max="6" width="32" style="1" customWidth="1"/>
    <col min="7" max="7" width="20.7109375" style="1" customWidth="1"/>
    <col min="8" max="222" width="8.85546875" style="1" customWidth="1"/>
    <col min="223" max="223" width="2.5703125" style="1" customWidth="1"/>
    <col min="224" max="224" width="46.85546875" style="1" customWidth="1"/>
    <col min="225" max="225" width="13.7109375" style="1" customWidth="1"/>
    <col min="226" max="232" width="0" style="1" hidden="1" customWidth="1"/>
    <col min="233" max="233" width="15.28515625" style="1" customWidth="1"/>
    <col min="234" max="16384" width="0" style="1" hidden="1"/>
  </cols>
  <sheetData>
    <row r="1" spans="1:6" ht="27.4" customHeight="1">
      <c r="C1" s="5" t="s">
        <v>4</v>
      </c>
    </row>
    <row r="2" spans="1:6" s="6" customFormat="1" ht="44.65" customHeight="1">
      <c r="A2" s="94"/>
      <c r="B2" s="121" t="s">
        <v>0</v>
      </c>
      <c r="C2" s="122"/>
      <c r="D2" s="117" t="s">
        <v>14</v>
      </c>
      <c r="E2" s="119" t="s">
        <v>84</v>
      </c>
      <c r="F2" s="98" t="s">
        <v>59</v>
      </c>
    </row>
    <row r="3" spans="1:6" s="6" customFormat="1" ht="58.5" customHeight="1">
      <c r="A3" s="95"/>
      <c r="B3" s="123"/>
      <c r="C3" s="124"/>
      <c r="D3" s="118"/>
      <c r="E3" s="120"/>
      <c r="F3" s="99"/>
    </row>
    <row r="4" spans="1:6" s="10" customFormat="1" ht="43.5" customHeight="1">
      <c r="A4" s="80">
        <v>1</v>
      </c>
      <c r="B4" s="90" t="s">
        <v>7</v>
      </c>
      <c r="C4" s="91"/>
      <c r="D4" s="9">
        <f>D5+D6+D7</f>
        <v>40272408</v>
      </c>
      <c r="E4" s="9">
        <f>E5+E6+E7</f>
        <v>40033747.399999999</v>
      </c>
      <c r="F4" s="100" t="s">
        <v>60</v>
      </c>
    </row>
    <row r="5" spans="1:6" s="10" customFormat="1" ht="26.25" customHeight="1">
      <c r="A5" s="81"/>
      <c r="B5" s="12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101"/>
    </row>
    <row r="6" spans="1:6" s="10" customFormat="1" ht="26.25" customHeight="1">
      <c r="A6" s="81"/>
      <c r="B6" s="128"/>
      <c r="C6" s="11" t="s">
        <v>17</v>
      </c>
      <c r="D6" s="12">
        <f>478800+804800+60600</f>
        <v>1344200</v>
      </c>
      <c r="E6" s="12">
        <f>478800+804800+60569</f>
        <v>1344169</v>
      </c>
      <c r="F6" s="101"/>
    </row>
    <row r="7" spans="1:6" s="10" customFormat="1" ht="27" customHeight="1">
      <c r="A7" s="82"/>
      <c r="B7" s="12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102"/>
    </row>
    <row r="8" spans="1:6" s="10" customFormat="1" ht="27.75" customHeight="1">
      <c r="A8" s="80">
        <v>2</v>
      </c>
      <c r="B8" s="125" t="s">
        <v>6</v>
      </c>
      <c r="C8" s="126"/>
      <c r="D8" s="9">
        <f>D9+D10+D11+D12+D13</f>
        <v>934259325</v>
      </c>
      <c r="E8" s="9">
        <f>E9+E10++E11+E12+E13</f>
        <v>934075828.82000005</v>
      </c>
      <c r="F8" s="100" t="s">
        <v>61</v>
      </c>
    </row>
    <row r="9" spans="1:6" s="10" customFormat="1" ht="28.5" customHeight="1">
      <c r="A9" s="81"/>
      <c r="B9" s="13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101"/>
    </row>
    <row r="10" spans="1:6" s="10" customFormat="1" ht="27.75" customHeight="1">
      <c r="A10" s="81"/>
      <c r="B10" s="13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101"/>
    </row>
    <row r="11" spans="1:6" s="10" customFormat="1" ht="27.75" customHeight="1">
      <c r="A11" s="81"/>
      <c r="B11" s="131"/>
      <c r="C11" s="11" t="s">
        <v>46</v>
      </c>
      <c r="D11" s="12">
        <f>10202225+73960812</f>
        <v>84163037</v>
      </c>
      <c r="E11" s="44">
        <f t="shared" ref="E11" si="0">10202225+73960812</f>
        <v>84163037</v>
      </c>
      <c r="F11" s="101"/>
    </row>
    <row r="12" spans="1:6" s="10" customFormat="1" ht="25.5" customHeight="1">
      <c r="A12" s="81"/>
      <c r="B12" s="131"/>
      <c r="C12" s="11" t="s">
        <v>47</v>
      </c>
      <c r="D12" s="12">
        <f>7368140+765458</f>
        <v>8133598</v>
      </c>
      <c r="E12" s="44">
        <f t="shared" ref="E12" si="1">7368140+765458</f>
        <v>8133598</v>
      </c>
      <c r="F12" s="101"/>
    </row>
    <row r="13" spans="1:6" s="10" customFormat="1" ht="25.5" customHeight="1">
      <c r="A13" s="82"/>
      <c r="B13" s="13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102"/>
    </row>
    <row r="14" spans="1:6" s="10" customFormat="1">
      <c r="A14" s="80">
        <v>3</v>
      </c>
      <c r="B14" s="30"/>
      <c r="C14" s="8" t="s">
        <v>5</v>
      </c>
      <c r="D14" s="9">
        <f>D15+D16+D17+D18+D19</f>
        <v>70204700</v>
      </c>
      <c r="E14" s="9">
        <f t="shared" ref="E14" si="2">E15+E16+E17+E18+E19</f>
        <v>69101984.709999993</v>
      </c>
      <c r="F14" s="103" t="s">
        <v>62</v>
      </c>
    </row>
    <row r="15" spans="1:6" s="10" customFormat="1" ht="18.75" customHeight="1">
      <c r="A15" s="81"/>
      <c r="B15" s="100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104"/>
    </row>
    <row r="16" spans="1:6" s="10" customFormat="1" ht="25.5" customHeight="1">
      <c r="A16" s="81"/>
      <c r="B16" s="101"/>
      <c r="C16" s="11" t="s">
        <v>37</v>
      </c>
      <c r="D16" s="12">
        <f>2816100+1303800+140000</f>
        <v>4259900</v>
      </c>
      <c r="E16" s="12">
        <v>3601351.58</v>
      </c>
      <c r="F16" s="104"/>
    </row>
    <row r="17" spans="1:7" s="10" customFormat="1" ht="22.5" customHeight="1">
      <c r="A17" s="81"/>
      <c r="B17" s="101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104"/>
    </row>
    <row r="18" spans="1:7" s="10" customFormat="1" ht="61.5" customHeight="1">
      <c r="A18" s="81"/>
      <c r="B18" s="101"/>
      <c r="C18" s="37" t="s">
        <v>15</v>
      </c>
      <c r="D18" s="12">
        <v>500000</v>
      </c>
      <c r="E18" s="12">
        <v>500000</v>
      </c>
      <c r="F18" s="104"/>
    </row>
    <row r="19" spans="1:7" s="10" customFormat="1" ht="52.5" customHeight="1">
      <c r="A19" s="82"/>
      <c r="B19" s="102"/>
      <c r="C19" s="7" t="s">
        <v>16</v>
      </c>
      <c r="D19" s="12">
        <v>150000</v>
      </c>
      <c r="E19" s="12">
        <v>150000</v>
      </c>
      <c r="F19" s="105"/>
    </row>
    <row r="20" spans="1:7" s="17" customFormat="1">
      <c r="A20" s="30">
        <v>4</v>
      </c>
      <c r="B20" s="137" t="s">
        <v>45</v>
      </c>
      <c r="C20" s="138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49"/>
    </row>
    <row r="21" spans="1:7" s="17" customFormat="1">
      <c r="A21" s="33"/>
      <c r="B21" s="112" t="s">
        <v>12</v>
      </c>
      <c r="C21" s="113"/>
      <c r="D21" s="19"/>
      <c r="E21" s="19"/>
      <c r="F21" s="49"/>
    </row>
    <row r="22" spans="1:7" s="17" customFormat="1" ht="87" customHeight="1">
      <c r="A22" s="33"/>
      <c r="B22" s="135" t="s">
        <v>63</v>
      </c>
      <c r="C22" s="136"/>
      <c r="D22" s="14">
        <v>255000</v>
      </c>
      <c r="E22" s="14">
        <v>255000</v>
      </c>
      <c r="F22" s="49" t="s">
        <v>64</v>
      </c>
    </row>
    <row r="23" spans="1:7" s="17" customFormat="1" ht="102.75" customHeight="1">
      <c r="A23" s="33"/>
      <c r="B23" s="133" t="s">
        <v>65</v>
      </c>
      <c r="C23" s="134"/>
      <c r="D23" s="43">
        <v>95500</v>
      </c>
      <c r="E23" s="14">
        <v>95500</v>
      </c>
      <c r="F23" s="49" t="s">
        <v>66</v>
      </c>
    </row>
    <row r="24" spans="1:7" s="17" customFormat="1" ht="61.5" customHeight="1">
      <c r="A24" s="33"/>
      <c r="B24" s="133" t="s">
        <v>24</v>
      </c>
      <c r="C24" s="134"/>
      <c r="D24" s="14">
        <f>91500+70000+484000</f>
        <v>645500</v>
      </c>
      <c r="E24" s="14">
        <f>91500+20300+483896.7</f>
        <v>595696.69999999995</v>
      </c>
      <c r="F24" s="49"/>
    </row>
    <row r="25" spans="1:7" s="17" customFormat="1" ht="64.5" customHeight="1">
      <c r="A25" s="33"/>
      <c r="B25" s="110" t="s">
        <v>42</v>
      </c>
      <c r="C25" s="111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11" t="s">
        <v>67</v>
      </c>
      <c r="G25" s="20"/>
    </row>
    <row r="26" spans="1:7" s="17" customFormat="1" ht="83.25" customHeight="1">
      <c r="A26" s="33"/>
      <c r="B26" s="110" t="s">
        <v>18</v>
      </c>
      <c r="C26" s="111"/>
      <c r="D26" s="28">
        <v>4637300</v>
      </c>
      <c r="E26" s="28">
        <f>4029000+608300</f>
        <v>4637300</v>
      </c>
      <c r="F26" s="11" t="s">
        <v>68</v>
      </c>
      <c r="G26" s="10"/>
    </row>
    <row r="27" spans="1:7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13"/>
    </row>
    <row r="28" spans="1:7" s="10" customFormat="1" ht="65.25" customHeight="1">
      <c r="A28" s="46"/>
      <c r="B28" s="8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13"/>
    </row>
    <row r="29" spans="1:7" s="10" customFormat="1" ht="42" customHeight="1">
      <c r="A29" s="47"/>
      <c r="B29" s="81"/>
      <c r="C29" s="21" t="s">
        <v>31</v>
      </c>
      <c r="D29" s="12">
        <f>65500+1000</f>
        <v>66500</v>
      </c>
      <c r="E29" s="12">
        <f>30998.81</f>
        <v>30998.81</v>
      </c>
      <c r="F29" s="11" t="s">
        <v>69</v>
      </c>
    </row>
    <row r="30" spans="1:7" s="10" customFormat="1" ht="42" customHeight="1">
      <c r="A30" s="47"/>
      <c r="B30" s="81"/>
      <c r="C30" s="22" t="s">
        <v>11</v>
      </c>
      <c r="D30" s="12">
        <v>1943000</v>
      </c>
      <c r="E30" s="12">
        <v>1885583</v>
      </c>
      <c r="F30" s="13"/>
    </row>
    <row r="31" spans="1:7" s="10" customFormat="1" ht="42" customHeight="1">
      <c r="A31" s="47"/>
      <c r="B31" s="81"/>
      <c r="C31" s="21" t="s">
        <v>21</v>
      </c>
      <c r="D31" s="12">
        <f>4530547.8+10000</f>
        <v>4540547.8</v>
      </c>
      <c r="E31" s="12">
        <f>2416482.69+4921.41</f>
        <v>2421404.1</v>
      </c>
      <c r="F31" s="11" t="s">
        <v>70</v>
      </c>
    </row>
    <row r="32" spans="1:7" s="10" customFormat="1" ht="42" customHeight="1">
      <c r="A32" s="47"/>
      <c r="B32" s="81"/>
      <c r="C32" s="15" t="s">
        <v>28</v>
      </c>
      <c r="D32" s="35">
        <v>12738000</v>
      </c>
      <c r="E32" s="13">
        <v>12738000</v>
      </c>
      <c r="F32" s="11" t="s">
        <v>71</v>
      </c>
    </row>
    <row r="33" spans="1:6" s="10" customFormat="1" ht="42" customHeight="1">
      <c r="A33" s="47"/>
      <c r="B33" s="81"/>
      <c r="C33" s="23" t="s">
        <v>30</v>
      </c>
      <c r="D33" s="24">
        <v>9152800</v>
      </c>
      <c r="E33" s="36">
        <v>8702567.5</v>
      </c>
      <c r="F33" s="11" t="s">
        <v>72</v>
      </c>
    </row>
    <row r="34" spans="1:6" s="10" customFormat="1" ht="56.25">
      <c r="A34" s="48"/>
      <c r="B34" s="82"/>
      <c r="C34" s="23" t="s">
        <v>29</v>
      </c>
      <c r="D34" s="24">
        <v>39812000</v>
      </c>
      <c r="E34" s="36">
        <v>38602489.630000003</v>
      </c>
      <c r="F34" s="11" t="s">
        <v>73</v>
      </c>
    </row>
    <row r="35" spans="1:6" s="10" customFormat="1" ht="63.75" customHeight="1">
      <c r="A35" s="32"/>
      <c r="B35" s="110" t="s">
        <v>39</v>
      </c>
      <c r="C35" s="111"/>
      <c r="D35" s="28">
        <v>2912300</v>
      </c>
      <c r="E35" s="28">
        <v>2899022.56</v>
      </c>
      <c r="F35" s="50" t="s">
        <v>74</v>
      </c>
    </row>
    <row r="36" spans="1:6" s="10" customFormat="1" ht="86.25" customHeight="1">
      <c r="A36" s="80"/>
      <c r="B36" s="114" t="s">
        <v>40</v>
      </c>
      <c r="C36" s="115"/>
      <c r="D36" s="28">
        <f>13004200+D37+D39</f>
        <v>321082200</v>
      </c>
      <c r="E36" s="28">
        <f>E37+E39+12824804.28</f>
        <v>240324804.28</v>
      </c>
      <c r="F36" s="11" t="s">
        <v>75</v>
      </c>
    </row>
    <row r="37" spans="1:6" s="10" customFormat="1" ht="30" customHeight="1">
      <c r="A37" s="81"/>
      <c r="B37" s="92" t="s">
        <v>12</v>
      </c>
      <c r="C37" s="100" t="s">
        <v>55</v>
      </c>
      <c r="D37" s="83">
        <v>5000000</v>
      </c>
      <c r="E37" s="83">
        <v>5000000</v>
      </c>
      <c r="F37" s="100"/>
    </row>
    <row r="38" spans="1:6" s="10" customFormat="1" ht="33" customHeight="1">
      <c r="A38" s="81"/>
      <c r="B38" s="116"/>
      <c r="C38" s="102"/>
      <c r="D38" s="84"/>
      <c r="E38" s="84"/>
      <c r="F38" s="102"/>
    </row>
    <row r="39" spans="1:6" s="10" customFormat="1" ht="37.5">
      <c r="A39" s="82"/>
      <c r="B39" s="93"/>
      <c r="C39" s="11" t="s">
        <v>23</v>
      </c>
      <c r="D39" s="12">
        <f>60500000+242578000</f>
        <v>303078000</v>
      </c>
      <c r="E39" s="12">
        <f t="shared" ref="E39" si="3">60500000+162000000</f>
        <v>222500000</v>
      </c>
      <c r="F39" s="11" t="s">
        <v>76</v>
      </c>
    </row>
    <row r="40" spans="1:6" s="10" customFormat="1" ht="86.25" customHeight="1">
      <c r="A40" s="80"/>
      <c r="B40" s="110" t="s">
        <v>41</v>
      </c>
      <c r="C40" s="111"/>
      <c r="D40" s="28">
        <f>2120000+160000+117000+72000</f>
        <v>2469000</v>
      </c>
      <c r="E40" s="28">
        <f t="shared" ref="E40" si="4">2120000+160000+117000+72000</f>
        <v>2469000</v>
      </c>
      <c r="F40" s="11"/>
    </row>
    <row r="41" spans="1:6" s="10" customFormat="1" ht="42.75" customHeight="1">
      <c r="A41" s="81"/>
      <c r="B41" s="80" t="s">
        <v>44</v>
      </c>
      <c r="C41" s="11" t="s">
        <v>26</v>
      </c>
      <c r="D41" s="12">
        <v>100375000</v>
      </c>
      <c r="E41" s="12">
        <v>100375000</v>
      </c>
      <c r="F41" s="13"/>
    </row>
    <row r="42" spans="1:6" s="10" customFormat="1" ht="37.5">
      <c r="A42" s="81"/>
      <c r="B42" s="81"/>
      <c r="C42" s="11" t="s">
        <v>8</v>
      </c>
      <c r="D42" s="12">
        <v>15000</v>
      </c>
      <c r="E42" s="12">
        <v>0</v>
      </c>
      <c r="F42" s="13"/>
    </row>
    <row r="43" spans="1:6" s="10" customFormat="1" ht="37.5">
      <c r="A43" s="81"/>
      <c r="B43" s="81"/>
      <c r="C43" s="11" t="s">
        <v>9</v>
      </c>
      <c r="D43" s="12">
        <v>600000</v>
      </c>
      <c r="E43" s="12">
        <v>600000</v>
      </c>
      <c r="F43" s="13"/>
    </row>
    <row r="44" spans="1:6" s="10" customFormat="1" ht="56.25">
      <c r="A44" s="81"/>
      <c r="B44" s="81"/>
      <c r="C44" s="23" t="s">
        <v>20</v>
      </c>
      <c r="D44" s="12">
        <f>221495400+183735800</f>
        <v>405231200</v>
      </c>
      <c r="E44" s="12">
        <f t="shared" ref="E44" si="5">221495400+183735800</f>
        <v>405231200</v>
      </c>
      <c r="F44" s="11" t="s">
        <v>77</v>
      </c>
    </row>
    <row r="45" spans="1:6" s="10" customFormat="1" ht="37.5">
      <c r="A45" s="81"/>
      <c r="B45" s="81"/>
      <c r="C45" s="22" t="s">
        <v>10</v>
      </c>
      <c r="D45" s="12">
        <f>44300+1000</f>
        <v>45300</v>
      </c>
      <c r="E45" s="12">
        <v>0</v>
      </c>
      <c r="F45" s="11" t="s">
        <v>78</v>
      </c>
    </row>
    <row r="46" spans="1:6" s="10" customFormat="1" ht="46.5" customHeight="1">
      <c r="A46" s="81"/>
      <c r="B46" s="81"/>
      <c r="C46" s="22" t="s">
        <v>56</v>
      </c>
      <c r="D46" s="12">
        <f>38313700+13169600</f>
        <v>51483300</v>
      </c>
      <c r="E46" s="12">
        <f t="shared" ref="E46" si="6">38313700+13169600</f>
        <v>51483300</v>
      </c>
      <c r="F46" s="11" t="s">
        <v>79</v>
      </c>
    </row>
    <row r="47" spans="1:6" s="10" customFormat="1" ht="93.75">
      <c r="A47" s="81"/>
      <c r="B47" s="81"/>
      <c r="C47" s="34" t="s">
        <v>34</v>
      </c>
      <c r="D47" s="13">
        <v>38100</v>
      </c>
      <c r="E47" s="36">
        <v>12855.37</v>
      </c>
      <c r="F47" s="11" t="s">
        <v>80</v>
      </c>
    </row>
    <row r="48" spans="1:6" s="10" customFormat="1" ht="112.5">
      <c r="A48" s="81"/>
      <c r="B48" s="81"/>
      <c r="C48" s="34" t="s">
        <v>35</v>
      </c>
      <c r="D48" s="24">
        <v>4036300</v>
      </c>
      <c r="E48" s="36">
        <v>3469266.14</v>
      </c>
      <c r="F48" s="11" t="s">
        <v>81</v>
      </c>
    </row>
    <row r="49" spans="1:6" s="10" customFormat="1" ht="131.25">
      <c r="A49" s="82"/>
      <c r="B49" s="82"/>
      <c r="C49" s="34" t="s">
        <v>36</v>
      </c>
      <c r="D49" s="24">
        <v>188484500</v>
      </c>
      <c r="E49" s="36">
        <v>188484500</v>
      </c>
      <c r="F49" s="11" t="s">
        <v>82</v>
      </c>
    </row>
    <row r="50" spans="1:6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13"/>
    </row>
    <row r="51" spans="1:6" s="26" customFormat="1" ht="37.5" hidden="1">
      <c r="A51" s="33"/>
      <c r="B51" s="33"/>
      <c r="C51" s="25" t="s">
        <v>2</v>
      </c>
      <c r="D51" s="19"/>
      <c r="E51" s="19"/>
      <c r="F51" s="18"/>
    </row>
    <row r="52" spans="1:6" s="26" customFormat="1" ht="33.6" hidden="1" customHeight="1">
      <c r="A52" s="33"/>
      <c r="B52" s="33"/>
      <c r="C52" s="25" t="s">
        <v>3</v>
      </c>
      <c r="D52" s="19"/>
      <c r="E52" s="19"/>
      <c r="F52" s="18"/>
    </row>
    <row r="53" spans="1:6" s="10" customFormat="1" ht="33.6" hidden="1" customHeight="1">
      <c r="A53" s="32"/>
      <c r="B53" s="32"/>
      <c r="C53" s="27"/>
      <c r="D53" s="12"/>
      <c r="E53" s="12"/>
      <c r="F53" s="13"/>
    </row>
    <row r="54" spans="1:6" s="10" customFormat="1" ht="32.450000000000003" hidden="1" customHeight="1">
      <c r="A54" s="32"/>
      <c r="B54" s="32"/>
      <c r="C54" s="27"/>
      <c r="D54" s="12"/>
      <c r="E54" s="28"/>
      <c r="F54" s="13"/>
    </row>
    <row r="55" spans="1:6" s="10" customFormat="1" ht="38.25" customHeight="1">
      <c r="A55" s="85">
        <v>5</v>
      </c>
      <c r="B55" s="90" t="s">
        <v>57</v>
      </c>
      <c r="C55" s="91"/>
      <c r="D55" s="9">
        <f>D56+D57</f>
        <v>3883000</v>
      </c>
      <c r="E55" s="9">
        <f>E56+E57</f>
        <v>3806592.5</v>
      </c>
      <c r="F55" s="106"/>
    </row>
    <row r="56" spans="1:6" s="10" customFormat="1" ht="52.15" customHeight="1">
      <c r="A56" s="86"/>
      <c r="B56" s="92" t="s">
        <v>12</v>
      </c>
      <c r="C56" s="23" t="s">
        <v>32</v>
      </c>
      <c r="D56" s="12">
        <v>2881300</v>
      </c>
      <c r="E56" s="36">
        <v>2805176.5</v>
      </c>
      <c r="F56" s="107"/>
    </row>
    <row r="57" spans="1:6" s="10" customFormat="1" ht="100.5" customHeight="1">
      <c r="A57" s="87"/>
      <c r="B57" s="93"/>
      <c r="C57" s="15" t="s">
        <v>33</v>
      </c>
      <c r="D57" s="24">
        <v>1001700</v>
      </c>
      <c r="E57" s="36">
        <v>1001416</v>
      </c>
      <c r="F57" s="108"/>
    </row>
    <row r="58" spans="1:6" s="10" customFormat="1" ht="66.75" customHeight="1">
      <c r="A58" s="38">
        <v>6</v>
      </c>
      <c r="B58" s="90" t="s">
        <v>22</v>
      </c>
      <c r="C58" s="91"/>
      <c r="D58" s="9">
        <v>33309103</v>
      </c>
      <c r="E58" s="9">
        <v>33309102.949999999</v>
      </c>
      <c r="F58" s="13"/>
    </row>
    <row r="59" spans="1:6" s="10" customFormat="1" ht="144" customHeight="1">
      <c r="A59" s="39">
        <v>7</v>
      </c>
      <c r="B59" s="88" t="s">
        <v>43</v>
      </c>
      <c r="C59" s="88"/>
      <c r="D59" s="40">
        <v>3152500</v>
      </c>
      <c r="E59" s="40">
        <v>3130229.34</v>
      </c>
      <c r="F59" s="13"/>
    </row>
    <row r="60" spans="1:6" s="10" customFormat="1" ht="68.25" customHeight="1">
      <c r="A60" s="39">
        <v>8</v>
      </c>
      <c r="B60" s="89" t="s">
        <v>19</v>
      </c>
      <c r="C60" s="89"/>
      <c r="D60" s="41">
        <v>2633900</v>
      </c>
      <c r="E60" s="41">
        <v>1740839.97</v>
      </c>
      <c r="F60" s="11" t="s">
        <v>83</v>
      </c>
    </row>
    <row r="61" spans="1:6" s="10" customFormat="1" ht="60" customHeight="1">
      <c r="A61" s="39">
        <v>9</v>
      </c>
      <c r="B61" s="109" t="s">
        <v>27</v>
      </c>
      <c r="C61" s="109"/>
      <c r="D61" s="41">
        <v>100000</v>
      </c>
      <c r="E61" s="41">
        <v>100000</v>
      </c>
      <c r="F61" s="13"/>
    </row>
    <row r="62" spans="1:6" s="10" customFormat="1">
      <c r="A62" s="31"/>
      <c r="B62" s="96" t="s">
        <v>58</v>
      </c>
      <c r="C62" s="97"/>
      <c r="D62" s="45">
        <f>D4+D8+D14+D20+D55+D58+D59+D60+D61</f>
        <v>2547532847.8000002</v>
      </c>
      <c r="E62" s="45">
        <f>E4+E8+E14+E20+E55+E58+E59+E60+E61</f>
        <v>2459178897.9599996</v>
      </c>
      <c r="F62" s="13"/>
    </row>
    <row r="63" spans="1:6" s="10" customFormat="1">
      <c r="C63" s="29"/>
    </row>
    <row r="64" spans="1:6" s="10" customFormat="1"/>
    <row r="65" spans="3:3" s="10" customFormat="1"/>
    <row r="76" spans="3:3">
      <c r="C76" s="4"/>
    </row>
    <row r="78" spans="3:3">
      <c r="C78" s="4"/>
    </row>
    <row r="675" spans="5:5">
      <c r="E675" s="2"/>
    </row>
  </sheetData>
  <mergeCells count="45">
    <mergeCell ref="D2:D3"/>
    <mergeCell ref="E2:E3"/>
    <mergeCell ref="B2:C3"/>
    <mergeCell ref="B35:C35"/>
    <mergeCell ref="B4:C4"/>
    <mergeCell ref="B8:C8"/>
    <mergeCell ref="B5:B7"/>
    <mergeCell ref="B9:B13"/>
    <mergeCell ref="B15:B19"/>
    <mergeCell ref="B27:C27"/>
    <mergeCell ref="B26:C26"/>
    <mergeCell ref="B25:C25"/>
    <mergeCell ref="B24:C24"/>
    <mergeCell ref="B23:C23"/>
    <mergeCell ref="B22:C22"/>
    <mergeCell ref="B20:C20"/>
    <mergeCell ref="B21:C21"/>
    <mergeCell ref="B28:B34"/>
    <mergeCell ref="B36:C36"/>
    <mergeCell ref="B37:B39"/>
    <mergeCell ref="C37:C38"/>
    <mergeCell ref="A2:A3"/>
    <mergeCell ref="B62:C62"/>
    <mergeCell ref="F2:F3"/>
    <mergeCell ref="F4:F7"/>
    <mergeCell ref="F8:F13"/>
    <mergeCell ref="F14:F19"/>
    <mergeCell ref="F37:F38"/>
    <mergeCell ref="F55:F57"/>
    <mergeCell ref="E37:E38"/>
    <mergeCell ref="A14:A19"/>
    <mergeCell ref="A8:A13"/>
    <mergeCell ref="A4:A7"/>
    <mergeCell ref="B61:C61"/>
    <mergeCell ref="A40:A49"/>
    <mergeCell ref="B40:C40"/>
    <mergeCell ref="B41:B49"/>
    <mergeCell ref="A36:A39"/>
    <mergeCell ref="D37:D38"/>
    <mergeCell ref="A55:A57"/>
    <mergeCell ref="B59:C59"/>
    <mergeCell ref="B60:C60"/>
    <mergeCell ref="B55:C55"/>
    <mergeCell ref="B56:B57"/>
    <mergeCell ref="B58:C58"/>
  </mergeCells>
  <pageMargins left="0.15748031496062992" right="0.15748031496062992" top="0.19685039370078741" bottom="0.19685039370078741" header="0.15748031496062992" footer="0.1574803149606299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zoomScale="60" zoomScaleNormal="60" workbookViewId="0">
      <selection activeCell="D63" sqref="D63:H63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94"/>
      <c r="B2" s="121" t="s">
        <v>0</v>
      </c>
      <c r="C2" s="122"/>
      <c r="D2" s="117" t="s">
        <v>14</v>
      </c>
      <c r="E2" s="119" t="s">
        <v>84</v>
      </c>
      <c r="F2" s="117" t="s">
        <v>85</v>
      </c>
      <c r="G2" s="117" t="s">
        <v>99</v>
      </c>
      <c r="H2" s="119" t="s">
        <v>86</v>
      </c>
      <c r="I2" s="98" t="s">
        <v>59</v>
      </c>
    </row>
    <row r="3" spans="1:9" s="6" customFormat="1" ht="105" customHeight="1">
      <c r="A3" s="95"/>
      <c r="B3" s="123"/>
      <c r="C3" s="124"/>
      <c r="D3" s="118"/>
      <c r="E3" s="120"/>
      <c r="F3" s="118"/>
      <c r="G3" s="118"/>
      <c r="H3" s="120"/>
      <c r="I3" s="99"/>
    </row>
    <row r="4" spans="1:9" s="10" customFormat="1" ht="43.5" customHeight="1">
      <c r="A4" s="80">
        <v>1</v>
      </c>
      <c r="B4" s="90" t="s">
        <v>7</v>
      </c>
      <c r="C4" s="91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17152878.32</v>
      </c>
      <c r="I4" s="100" t="s">
        <v>60</v>
      </c>
    </row>
    <row r="5" spans="1:9" s="10" customFormat="1" ht="26.25" customHeight="1">
      <c r="A5" s="81"/>
      <c r="B5" s="12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v>31470200</v>
      </c>
      <c r="H5" s="35">
        <v>13256762.300000001</v>
      </c>
      <c r="I5" s="101"/>
    </row>
    <row r="6" spans="1:9" s="10" customFormat="1" ht="26.25" customHeight="1">
      <c r="A6" s="81"/>
      <c r="B6" s="12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v>744092.47</v>
      </c>
      <c r="I6" s="101"/>
    </row>
    <row r="7" spans="1:9" s="10" customFormat="1" ht="27" customHeight="1">
      <c r="A7" s="82"/>
      <c r="B7" s="12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v>3152023.55</v>
      </c>
      <c r="I7" s="102"/>
    </row>
    <row r="8" spans="1:9" s="10" customFormat="1" ht="27.75" customHeight="1">
      <c r="A8" s="80">
        <v>2</v>
      </c>
      <c r="B8" s="125" t="s">
        <v>6</v>
      </c>
      <c r="C8" s="12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390373826.87</v>
      </c>
      <c r="I8" s="100" t="s">
        <v>61</v>
      </c>
    </row>
    <row r="9" spans="1:9" s="10" customFormat="1" ht="28.5" customHeight="1">
      <c r="A9" s="81"/>
      <c r="B9" s="13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8330969.68+2495334.13+284931631</f>
        <v>295757934.81</v>
      </c>
      <c r="I9" s="101"/>
    </row>
    <row r="10" spans="1:9" s="10" customFormat="1" ht="27.75" customHeight="1">
      <c r="A10" s="81"/>
      <c r="B10" s="13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130000+108300+10000+53562576.35</f>
        <v>53810876.350000001</v>
      </c>
      <c r="I10" s="101"/>
    </row>
    <row r="11" spans="1:9" s="10" customFormat="1" ht="27.75" customHeight="1">
      <c r="A11" s="81"/>
      <c r="B11" s="13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v>28537992</v>
      </c>
      <c r="I11" s="101"/>
    </row>
    <row r="12" spans="1:9" s="10" customFormat="1" ht="25.5" customHeight="1">
      <c r="A12" s="81"/>
      <c r="B12" s="13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v>2849094</v>
      </c>
      <c r="I12" s="101"/>
    </row>
    <row r="13" spans="1:9" s="10" customFormat="1" ht="25.5" customHeight="1">
      <c r="A13" s="82"/>
      <c r="B13" s="13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v>9417929.7100000009</v>
      </c>
      <c r="I13" s="102"/>
    </row>
    <row r="14" spans="1:9" s="10" customFormat="1">
      <c r="A14" s="80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26946339.149999999</v>
      </c>
      <c r="I14" s="103" t="s">
        <v>62</v>
      </c>
    </row>
    <row r="15" spans="1:9" s="10" customFormat="1" ht="18.75" customHeight="1">
      <c r="A15" s="81"/>
      <c r="B15" s="100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16808143.72+4931340.33</f>
        <v>21739484.049999997</v>
      </c>
      <c r="I15" s="104"/>
    </row>
    <row r="16" spans="1:9" s="10" customFormat="1" ht="25.5" customHeight="1">
      <c r="A16" s="81"/>
      <c r="B16" s="101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1588107.24+537516.64+26696.81</f>
        <v>2152320.69</v>
      </c>
      <c r="I16" s="104"/>
    </row>
    <row r="17" spans="1:10" s="10" customFormat="1" ht="22.5" customHeight="1">
      <c r="A17" s="81"/>
      <c r="B17" s="101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v>3054534.41</v>
      </c>
      <c r="I17" s="104"/>
    </row>
    <row r="18" spans="1:10" s="10" customFormat="1" ht="61.5" customHeight="1">
      <c r="A18" s="81"/>
      <c r="B18" s="101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04"/>
    </row>
    <row r="19" spans="1:10" s="10" customFormat="1" ht="52.5" customHeight="1">
      <c r="A19" s="82"/>
      <c r="B19" s="102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05"/>
    </row>
    <row r="20" spans="1:10" s="17" customFormat="1">
      <c r="A20" s="30">
        <v>4</v>
      </c>
      <c r="B20" s="137" t="s">
        <v>45</v>
      </c>
      <c r="C20" s="138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523705793.94999999</v>
      </c>
      <c r="I20" s="49"/>
    </row>
    <row r="21" spans="1:10" s="17" customFormat="1">
      <c r="A21" s="33"/>
      <c r="B21" s="112" t="s">
        <v>12</v>
      </c>
      <c r="C21" s="11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35" t="s">
        <v>63</v>
      </c>
      <c r="C22" s="136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33" t="s">
        <v>87</v>
      </c>
      <c r="C23" s="134"/>
      <c r="D23" s="43">
        <v>95500</v>
      </c>
      <c r="E23" s="14">
        <v>95500</v>
      </c>
      <c r="F23" s="43">
        <v>0</v>
      </c>
      <c r="G23" s="43">
        <v>95000</v>
      </c>
      <c r="H23" s="43">
        <v>31000</v>
      </c>
      <c r="I23" s="49" t="s">
        <v>66</v>
      </c>
    </row>
    <row r="24" spans="1:10" s="17" customFormat="1" ht="61.5" customHeight="1">
      <c r="A24" s="33"/>
      <c r="B24" s="133" t="s">
        <v>88</v>
      </c>
      <c r="C24" s="134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v>973004</v>
      </c>
      <c r="I24" s="49"/>
    </row>
    <row r="25" spans="1:10" s="17" customFormat="1" ht="64.5" customHeight="1">
      <c r="A25" s="33"/>
      <c r="B25" s="110" t="s">
        <v>42</v>
      </c>
      <c r="C25" s="111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8444.9+13824.93+2730535.32+437023+267+53400+145380+30000+58884+13600+63821585.57</f>
        <v>67312944.719999999</v>
      </c>
      <c r="I25" s="11" t="s">
        <v>91</v>
      </c>
      <c r="J25" s="20"/>
    </row>
    <row r="26" spans="1:10" s="17" customFormat="1" ht="109.5" customHeight="1">
      <c r="A26" s="33"/>
      <c r="B26" s="110" t="s">
        <v>89</v>
      </c>
      <c r="C26" s="111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1213000</v>
      </c>
      <c r="I26" s="11" t="s">
        <v>90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74432</f>
        <v>74432</v>
      </c>
      <c r="I27" s="13"/>
    </row>
    <row r="28" spans="1:10" s="10" customFormat="1" ht="65.25" customHeight="1">
      <c r="A28" s="46"/>
      <c r="B28" s="8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v>39696998.880000003</v>
      </c>
      <c r="I28" s="13"/>
    </row>
    <row r="29" spans="1:10" s="10" customFormat="1" ht="42" customHeight="1">
      <c r="A29" s="47"/>
      <c r="B29" s="8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14376.53</v>
      </c>
      <c r="I29" s="11" t="s">
        <v>92</v>
      </c>
    </row>
    <row r="30" spans="1:10" s="10" customFormat="1" ht="42" customHeight="1">
      <c r="A30" s="47"/>
      <c r="B30" s="8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173376</v>
      </c>
      <c r="I30" s="13"/>
    </row>
    <row r="31" spans="1:10" s="10" customFormat="1" ht="104.25" customHeight="1">
      <c r="A31" s="47"/>
      <c r="B31" s="8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v>2142996.9700000002</v>
      </c>
      <c r="I31" s="11" t="s">
        <v>93</v>
      </c>
    </row>
    <row r="32" spans="1:10" s="10" customFormat="1" ht="62.25" customHeight="1">
      <c r="A32" s="47"/>
      <c r="B32" s="8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v>5321796.32</v>
      </c>
      <c r="I32" s="11" t="s">
        <v>94</v>
      </c>
    </row>
    <row r="33" spans="1:9" s="10" customFormat="1" ht="60.75" customHeight="1">
      <c r="A33" s="47"/>
      <c r="B33" s="8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3943058.19</v>
      </c>
      <c r="I33" s="11" t="s">
        <v>111</v>
      </c>
    </row>
    <row r="34" spans="1:9" s="10" customFormat="1" ht="56.25">
      <c r="A34" s="48"/>
      <c r="B34" s="82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40787340.799999997</v>
      </c>
      <c r="I34" s="11" t="s">
        <v>95</v>
      </c>
    </row>
    <row r="35" spans="1:9" s="10" customFormat="1" ht="114.75" customHeight="1">
      <c r="A35" s="32"/>
      <c r="B35" s="110" t="s">
        <v>97</v>
      </c>
      <c r="C35" s="111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205800+536080+842000</f>
        <v>1583880</v>
      </c>
      <c r="I35" s="56" t="s">
        <v>96</v>
      </c>
    </row>
    <row r="36" spans="1:9" s="10" customFormat="1" ht="86.25" customHeight="1">
      <c r="A36" s="80"/>
      <c r="B36" s="114" t="s">
        <v>98</v>
      </c>
      <c r="C36" s="115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H37+H39+3146140</f>
        <v>35234188.849999994</v>
      </c>
      <c r="I36" s="11" t="s">
        <v>100</v>
      </c>
    </row>
    <row r="37" spans="1:9" s="10" customFormat="1" ht="30" customHeight="1">
      <c r="A37" s="81"/>
      <c r="B37" s="92" t="s">
        <v>12</v>
      </c>
      <c r="C37" s="100" t="s">
        <v>55</v>
      </c>
      <c r="D37" s="83">
        <v>5000000</v>
      </c>
      <c r="E37" s="83">
        <v>5000000</v>
      </c>
      <c r="F37" s="139">
        <v>10000000</v>
      </c>
      <c r="G37" s="139">
        <v>10000000</v>
      </c>
      <c r="H37" s="139">
        <v>100000</v>
      </c>
      <c r="I37" s="100"/>
    </row>
    <row r="38" spans="1:9" s="10" customFormat="1" ht="33" customHeight="1">
      <c r="A38" s="81"/>
      <c r="B38" s="116"/>
      <c r="C38" s="102"/>
      <c r="D38" s="84"/>
      <c r="E38" s="84"/>
      <c r="F38" s="140"/>
      <c r="G38" s="140"/>
      <c r="H38" s="140"/>
      <c r="I38" s="102"/>
    </row>
    <row r="39" spans="1:9" s="10" customFormat="1" ht="37.5">
      <c r="A39" s="82"/>
      <c r="B39" s="93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194367.99+31793680.86</f>
        <v>31988048.849999998</v>
      </c>
      <c r="I39" s="11" t="s">
        <v>101</v>
      </c>
    </row>
    <row r="40" spans="1:9" s="10" customFormat="1" ht="86.25" customHeight="1">
      <c r="A40" s="80"/>
      <c r="B40" s="110" t="s">
        <v>41</v>
      </c>
      <c r="C40" s="111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v>75000</v>
      </c>
      <c r="I40" s="11"/>
    </row>
    <row r="41" spans="1:9" s="10" customFormat="1" ht="42.75" customHeight="1">
      <c r="A41" s="81"/>
      <c r="B41" s="80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v>51110009.539999999</v>
      </c>
      <c r="I41" s="13"/>
    </row>
    <row r="42" spans="1:9" s="10" customFormat="1" ht="37.5">
      <c r="A42" s="81"/>
      <c r="B42" s="81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81"/>
      <c r="B43" s="81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81"/>
      <c r="B44" s="81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180005895.84999999</v>
      </c>
      <c r="I44" s="11" t="s">
        <v>105</v>
      </c>
    </row>
    <row r="45" spans="1:9" s="10" customFormat="1" ht="56.25">
      <c r="A45" s="81"/>
      <c r="B45" s="81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106</v>
      </c>
    </row>
    <row r="46" spans="1:9" s="10" customFormat="1" ht="46.5" customHeight="1">
      <c r="A46" s="81"/>
      <c r="B46" s="81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11500000</v>
      </c>
      <c r="I46" s="11"/>
    </row>
    <row r="47" spans="1:9" s="10" customFormat="1" ht="93.75">
      <c r="A47" s="81"/>
      <c r="B47" s="81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104</v>
      </c>
    </row>
    <row r="48" spans="1:9" s="10" customFormat="1" ht="112.5">
      <c r="A48" s="81"/>
      <c r="B48" s="81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1734909.82</v>
      </c>
      <c r="I48" s="11" t="s">
        <v>107</v>
      </c>
    </row>
    <row r="49" spans="1:9" s="10" customFormat="1" ht="131.25">
      <c r="A49" s="82"/>
      <c r="B49" s="82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80777585.480000004</v>
      </c>
      <c r="I49" s="11" t="s">
        <v>108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85">
        <v>5</v>
      </c>
      <c r="B55" s="90" t="s">
        <v>57</v>
      </c>
      <c r="C55" s="91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211441800</v>
      </c>
      <c r="I55" s="106"/>
    </row>
    <row r="56" spans="1:9" s="10" customFormat="1" ht="52.15" customHeight="1">
      <c r="A56" s="86"/>
      <c r="B56" s="92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570000</v>
      </c>
      <c r="I56" s="107"/>
    </row>
    <row r="57" spans="1:9" s="10" customFormat="1" ht="100.5" customHeight="1">
      <c r="A57" s="87"/>
      <c r="B57" s="93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08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210871800</v>
      </c>
      <c r="I58" s="11" t="s">
        <v>110</v>
      </c>
    </row>
    <row r="59" spans="1:9" s="10" customFormat="1" ht="66.75" customHeight="1">
      <c r="A59" s="38">
        <v>6</v>
      </c>
      <c r="B59" s="90" t="s">
        <v>22</v>
      </c>
      <c r="C59" s="91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17368405.649999999</v>
      </c>
      <c r="I59" s="13"/>
    </row>
    <row r="60" spans="1:9" s="10" customFormat="1" ht="144" customHeight="1">
      <c r="A60" s="39">
        <v>7</v>
      </c>
      <c r="B60" s="88" t="s">
        <v>43</v>
      </c>
      <c r="C60" s="88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1041142.84</v>
      </c>
      <c r="I60" s="13"/>
    </row>
    <row r="61" spans="1:9" s="10" customFormat="1" ht="68.25" customHeight="1">
      <c r="A61" s="39">
        <v>8</v>
      </c>
      <c r="B61" s="89" t="s">
        <v>102</v>
      </c>
      <c r="C61" s="89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09" t="s">
        <v>27</v>
      </c>
      <c r="C62" s="109"/>
      <c r="D62" s="41">
        <v>100000</v>
      </c>
      <c r="E62" s="41">
        <v>100000</v>
      </c>
      <c r="F62" s="54">
        <v>0</v>
      </c>
      <c r="G62" s="54">
        <v>2300000</v>
      </c>
      <c r="H62" s="54">
        <v>1800000</v>
      </c>
      <c r="I62" s="11" t="s">
        <v>103</v>
      </c>
    </row>
    <row r="63" spans="1:9" s="10" customFormat="1" ht="39" customHeight="1">
      <c r="A63" s="31"/>
      <c r="B63" s="96" t="s">
        <v>58</v>
      </c>
      <c r="C63" s="97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1189830186.78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A4:A7"/>
    <mergeCell ref="B4:C4"/>
    <mergeCell ref="I4:I7"/>
    <mergeCell ref="B5:B7"/>
    <mergeCell ref="A2:A3"/>
    <mergeCell ref="B2:C3"/>
    <mergeCell ref="D2:D3"/>
    <mergeCell ref="E2:E3"/>
    <mergeCell ref="I2:I3"/>
    <mergeCell ref="H2:H3"/>
    <mergeCell ref="A8:A13"/>
    <mergeCell ref="B8:C8"/>
    <mergeCell ref="I8:I13"/>
    <mergeCell ref="B9:B13"/>
    <mergeCell ref="A14:A19"/>
    <mergeCell ref="I14:I19"/>
    <mergeCell ref="B15:B19"/>
    <mergeCell ref="I55:I57"/>
    <mergeCell ref="B56:B57"/>
    <mergeCell ref="B59:C59"/>
    <mergeCell ref="B60:C60"/>
    <mergeCell ref="D37:D38"/>
    <mergeCell ref="E37:E38"/>
    <mergeCell ref="I37:I38"/>
    <mergeCell ref="B40:C40"/>
    <mergeCell ref="B41:B49"/>
    <mergeCell ref="B37:B39"/>
    <mergeCell ref="C37:C38"/>
    <mergeCell ref="F37:F38"/>
    <mergeCell ref="G37:G38"/>
    <mergeCell ref="H37:H38"/>
    <mergeCell ref="A55:A57"/>
    <mergeCell ref="B55:C55"/>
    <mergeCell ref="A40:A49"/>
    <mergeCell ref="B26:C26"/>
    <mergeCell ref="B27:C27"/>
    <mergeCell ref="B28:B34"/>
    <mergeCell ref="B35:C35"/>
    <mergeCell ref="A36:A39"/>
    <mergeCell ref="B36:C36"/>
    <mergeCell ref="B63:C63"/>
    <mergeCell ref="F2:F3"/>
    <mergeCell ref="G2:G3"/>
    <mergeCell ref="B23:C23"/>
    <mergeCell ref="B24:C24"/>
    <mergeCell ref="B25:C25"/>
    <mergeCell ref="B20:C20"/>
    <mergeCell ref="B21:C21"/>
    <mergeCell ref="B22:C22"/>
    <mergeCell ref="B61:C61"/>
    <mergeCell ref="B62:C62"/>
  </mergeCells>
  <pageMargins left="0.15748031496062992" right="0.15748031496062992" top="0.19685039370078741" bottom="0.19685039370078741" header="0.15748031496062992" footer="0.15748031496062992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B22" zoomScale="60" zoomScaleNormal="60" workbookViewId="0">
      <selection activeCell="F27" sqref="F2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94"/>
      <c r="B2" s="121" t="s">
        <v>0</v>
      </c>
      <c r="C2" s="122"/>
      <c r="D2" s="117" t="s">
        <v>14</v>
      </c>
      <c r="E2" s="119" t="s">
        <v>84</v>
      </c>
      <c r="F2" s="117" t="s">
        <v>85</v>
      </c>
      <c r="G2" s="117" t="s">
        <v>99</v>
      </c>
      <c r="H2" s="119" t="s">
        <v>112</v>
      </c>
      <c r="I2" s="98" t="s">
        <v>59</v>
      </c>
    </row>
    <row r="3" spans="1:9" s="6" customFormat="1" ht="105" customHeight="1">
      <c r="A3" s="95"/>
      <c r="B3" s="123"/>
      <c r="C3" s="124"/>
      <c r="D3" s="118"/>
      <c r="E3" s="120"/>
      <c r="F3" s="118"/>
      <c r="G3" s="118"/>
      <c r="H3" s="120"/>
      <c r="I3" s="99"/>
    </row>
    <row r="4" spans="1:9" s="10" customFormat="1" ht="43.5" customHeight="1">
      <c r="A4" s="80">
        <v>1</v>
      </c>
      <c r="B4" s="90" t="s">
        <v>7</v>
      </c>
      <c r="C4" s="91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20407360.5</v>
      </c>
      <c r="I4" s="100" t="s">
        <v>60</v>
      </c>
    </row>
    <row r="5" spans="1:9" s="10" customFormat="1" ht="26.25" customHeight="1">
      <c r="A5" s="81"/>
      <c r="B5" s="12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24356100+7114100</f>
        <v>31470200</v>
      </c>
      <c r="H5" s="35">
        <f>12422713.74+3659325.26</f>
        <v>16082039</v>
      </c>
      <c r="I5" s="101"/>
    </row>
    <row r="6" spans="1:9" s="10" customFormat="1" ht="26.25" customHeight="1">
      <c r="A6" s="81"/>
      <c r="B6" s="12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f>306400+747400+40500</f>
        <v>1094300</v>
      </c>
      <c r="I6" s="101"/>
    </row>
    <row r="7" spans="1:9" s="10" customFormat="1" ht="27" customHeight="1">
      <c r="A7" s="82"/>
      <c r="B7" s="12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f>2323004+299750.74+1636996.76+62220+3350-1094300</f>
        <v>3231021.5</v>
      </c>
      <c r="I7" s="102"/>
    </row>
    <row r="8" spans="1:9" s="10" customFormat="1" ht="27.75" customHeight="1">
      <c r="A8" s="80">
        <v>2</v>
      </c>
      <c r="B8" s="125" t="s">
        <v>6</v>
      </c>
      <c r="C8" s="12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460322019.81000006</v>
      </c>
      <c r="I8" s="100" t="s">
        <v>61</v>
      </c>
    </row>
    <row r="9" spans="1:9" s="10" customFormat="1" ht="28.5" customHeight="1">
      <c r="A9" s="81"/>
      <c r="B9" s="13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30277729+8403064+218465227+62841700+10120253.56+3032505.92</f>
        <v>333140479.48000002</v>
      </c>
      <c r="I9" s="101"/>
    </row>
    <row r="10" spans="1:9" s="10" customFormat="1" ht="27.75" customHeight="1">
      <c r="A10" s="81"/>
      <c r="B10" s="13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65200+133400+10500+2830460+3350+1741996+2340585+14590900+999400+21098772.65+10948400+158500</f>
        <v>54921463.649999999</v>
      </c>
      <c r="I10" s="101"/>
    </row>
    <row r="11" spans="1:9" s="10" customFormat="1" ht="27.75" customHeight="1">
      <c r="A11" s="81"/>
      <c r="B11" s="13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f>6947504+1700200+47518445</f>
        <v>56166149</v>
      </c>
      <c r="I11" s="101"/>
    </row>
    <row r="12" spans="1:9" s="10" customFormat="1" ht="25.5" customHeight="1">
      <c r="A12" s="81"/>
      <c r="B12" s="13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f>434795+4341900</f>
        <v>4776695</v>
      </c>
      <c r="I12" s="101"/>
    </row>
    <row r="13" spans="1:9" s="10" customFormat="1" ht="25.5" customHeight="1">
      <c r="A13" s="82"/>
      <c r="B13" s="13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f>22265+1049532.98+57943417+388031638.35+300+121351+756-H10-H11-H12-H9+10120253.56+3032505.92</f>
        <v>11317232.680000048</v>
      </c>
      <c r="I13" s="102"/>
    </row>
    <row r="14" spans="1:9" s="10" customFormat="1">
      <c r="A14" s="80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33180895.629999999</v>
      </c>
      <c r="I14" s="103" t="s">
        <v>62</v>
      </c>
    </row>
    <row r="15" spans="1:9" s="10" customFormat="1" ht="18.75" customHeight="1">
      <c r="A15" s="81"/>
      <c r="B15" s="100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20689479.59+6173623.5</f>
        <v>26863103.09</v>
      </c>
      <c r="I15" s="104"/>
    </row>
    <row r="16" spans="1:9" s="10" customFormat="1" ht="25.5" customHeight="1">
      <c r="A16" s="81"/>
      <c r="B16" s="101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1100600+847000+85000</f>
        <v>2032600</v>
      </c>
      <c r="I16" s="104"/>
    </row>
    <row r="17" spans="1:10" s="10" customFormat="1" ht="22.5" customHeight="1">
      <c r="A17" s="81"/>
      <c r="B17" s="101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f>20230+6236443.09+34007.03+7571+19541.42-H16</f>
        <v>4285192.54</v>
      </c>
      <c r="I17" s="104"/>
    </row>
    <row r="18" spans="1:10" s="10" customFormat="1" ht="61.5" customHeight="1">
      <c r="A18" s="81"/>
      <c r="B18" s="101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04"/>
    </row>
    <row r="19" spans="1:10" s="10" customFormat="1" ht="52.5" customHeight="1">
      <c r="A19" s="82"/>
      <c r="B19" s="102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05"/>
    </row>
    <row r="20" spans="1:10" s="17" customFormat="1">
      <c r="A20" s="30">
        <v>4</v>
      </c>
      <c r="B20" s="137" t="s">
        <v>45</v>
      </c>
      <c r="C20" s="138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633816681.1400001</v>
      </c>
      <c r="I20" s="49"/>
    </row>
    <row r="21" spans="1:10" s="17" customFormat="1">
      <c r="A21" s="33"/>
      <c r="B21" s="112" t="s">
        <v>12</v>
      </c>
      <c r="C21" s="11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35" t="s">
        <v>63</v>
      </c>
      <c r="C22" s="136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33" t="s">
        <v>87</v>
      </c>
      <c r="C23" s="134"/>
      <c r="D23" s="43">
        <v>95500</v>
      </c>
      <c r="E23" s="14">
        <v>95500</v>
      </c>
      <c r="F23" s="43">
        <v>0</v>
      </c>
      <c r="G23" s="43">
        <v>95000</v>
      </c>
      <c r="H23" s="43">
        <v>63000</v>
      </c>
      <c r="I23" s="49" t="s">
        <v>66</v>
      </c>
    </row>
    <row r="24" spans="1:10" s="17" customFormat="1" ht="61.5" customHeight="1">
      <c r="A24" s="33"/>
      <c r="B24" s="133" t="s">
        <v>88</v>
      </c>
      <c r="C24" s="134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f>689000+113500+28000+437000+71750</f>
        <v>1339250</v>
      </c>
      <c r="I24" s="49"/>
    </row>
    <row r="25" spans="1:10" s="17" customFormat="1" ht="64.5" customHeight="1">
      <c r="A25" s="33"/>
      <c r="B25" s="110" t="s">
        <v>42</v>
      </c>
      <c r="C25" s="111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1800+15944.9+16950.46+3783855.71+994485.9+320.4+64080+218070+116500+118884+61390.4+4768217.88+70499910.42+332195.24+704871.1</f>
        <v>81697476.409999996</v>
      </c>
      <c r="I25" s="11" t="s">
        <v>113</v>
      </c>
      <c r="J25" s="20"/>
    </row>
    <row r="26" spans="1:10" s="17" customFormat="1" ht="109.5" customHeight="1">
      <c r="A26" s="33"/>
      <c r="B26" s="110" t="s">
        <v>89</v>
      </c>
      <c r="C26" s="111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1333076.8999999999</v>
      </c>
      <c r="I26" s="11" t="s">
        <v>114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13044+89472</f>
        <v>102516</v>
      </c>
      <c r="I27" s="13"/>
    </row>
    <row r="28" spans="1:10" s="10" customFormat="1" ht="65.25" customHeight="1">
      <c r="A28" s="46"/>
      <c r="B28" s="8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f>1705.1+46234567.94</f>
        <v>46236273.039999999</v>
      </c>
      <c r="I28" s="13"/>
    </row>
    <row r="29" spans="1:10" s="10" customFormat="1" ht="42" customHeight="1">
      <c r="A29" s="47"/>
      <c r="B29" s="8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17907.11</v>
      </c>
      <c r="I29" s="11" t="s">
        <v>115</v>
      </c>
    </row>
    <row r="30" spans="1:10" s="10" customFormat="1" ht="42" customHeight="1">
      <c r="A30" s="47"/>
      <c r="B30" s="8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756576</v>
      </c>
      <c r="I30" s="13"/>
    </row>
    <row r="31" spans="1:10" s="10" customFormat="1" ht="104.25" customHeight="1">
      <c r="A31" s="47"/>
      <c r="B31" s="8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f>4058.51+2336942.57</f>
        <v>2341001.0799999996</v>
      </c>
      <c r="I31" s="11" t="s">
        <v>93</v>
      </c>
    </row>
    <row r="32" spans="1:10" s="10" customFormat="1" ht="62.25" customHeight="1">
      <c r="A32" s="47"/>
      <c r="B32" s="8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f>3346.95+6396579.96</f>
        <v>6399926.9100000001</v>
      </c>
      <c r="I32" s="11" t="s">
        <v>116</v>
      </c>
    </row>
    <row r="33" spans="1:9" s="10" customFormat="1" ht="60.75" customHeight="1">
      <c r="A33" s="47"/>
      <c r="B33" s="8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4873416.07</v>
      </c>
      <c r="I33" s="11" t="s">
        <v>117</v>
      </c>
    </row>
    <row r="34" spans="1:9" s="10" customFormat="1" ht="56.25">
      <c r="A34" s="48"/>
      <c r="B34" s="82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40828484.259999998</v>
      </c>
      <c r="I34" s="11" t="s">
        <v>118</v>
      </c>
    </row>
    <row r="35" spans="1:9" s="10" customFormat="1" ht="114.75" customHeight="1">
      <c r="A35" s="32"/>
      <c r="B35" s="110" t="s">
        <v>97</v>
      </c>
      <c r="C35" s="111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205800+760370+842000+397000+99300+311700+23260.32</f>
        <v>2639430.3199999998</v>
      </c>
      <c r="I35" s="56" t="s">
        <v>119</v>
      </c>
    </row>
    <row r="36" spans="1:9" s="10" customFormat="1" ht="86.25" customHeight="1">
      <c r="A36" s="80"/>
      <c r="B36" s="114" t="s">
        <v>98</v>
      </c>
      <c r="C36" s="115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H37+H39+1716.11+94520+1697520+514200+1923100+135000</f>
        <v>48688641.160000004</v>
      </c>
      <c r="I36" s="11" t="s">
        <v>100</v>
      </c>
    </row>
    <row r="37" spans="1:9" s="10" customFormat="1" ht="30" customHeight="1">
      <c r="A37" s="81"/>
      <c r="B37" s="92" t="s">
        <v>12</v>
      </c>
      <c r="C37" s="100" t="s">
        <v>55</v>
      </c>
      <c r="D37" s="83">
        <v>5000000</v>
      </c>
      <c r="E37" s="83">
        <v>5000000</v>
      </c>
      <c r="F37" s="139">
        <v>10000000</v>
      </c>
      <c r="G37" s="139">
        <v>10000000</v>
      </c>
      <c r="H37" s="139">
        <v>100000</v>
      </c>
      <c r="I37" s="100"/>
    </row>
    <row r="38" spans="1:9" s="10" customFormat="1" ht="33" customHeight="1">
      <c r="A38" s="81"/>
      <c r="B38" s="116"/>
      <c r="C38" s="102"/>
      <c r="D38" s="84"/>
      <c r="E38" s="84"/>
      <c r="F38" s="140"/>
      <c r="G38" s="140"/>
      <c r="H38" s="140"/>
      <c r="I38" s="102"/>
    </row>
    <row r="39" spans="1:9" s="10" customFormat="1" ht="37.5">
      <c r="A39" s="82"/>
      <c r="B39" s="93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194367.99+44028217.06</f>
        <v>44222585.050000004</v>
      </c>
      <c r="I39" s="11" t="s">
        <v>101</v>
      </c>
    </row>
    <row r="40" spans="1:9" s="10" customFormat="1" ht="86.25" customHeight="1">
      <c r="A40" s="80"/>
      <c r="B40" s="110" t="s">
        <v>41</v>
      </c>
      <c r="C40" s="111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f>110000+75000+10000</f>
        <v>195000</v>
      </c>
      <c r="I40" s="11"/>
    </row>
    <row r="41" spans="1:9" s="10" customFormat="1" ht="42.75" customHeight="1">
      <c r="A41" s="81"/>
      <c r="B41" s="80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f>62134114.2+10010</f>
        <v>62144124.200000003</v>
      </c>
      <c r="I41" s="13"/>
    </row>
    <row r="42" spans="1:9" s="10" customFormat="1" ht="37.5">
      <c r="A42" s="81"/>
      <c r="B42" s="81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81"/>
      <c r="B43" s="81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81"/>
      <c r="B44" s="81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218476897.08000001</v>
      </c>
      <c r="I44" s="11" t="s">
        <v>120</v>
      </c>
    </row>
    <row r="45" spans="1:9" s="10" customFormat="1" ht="56.25">
      <c r="A45" s="81"/>
      <c r="B45" s="81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121</v>
      </c>
    </row>
    <row r="46" spans="1:9" s="10" customFormat="1" ht="46.5" customHeight="1">
      <c r="A46" s="81"/>
      <c r="B46" s="81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15000000</v>
      </c>
      <c r="I46" s="11"/>
    </row>
    <row r="47" spans="1:9" s="10" customFormat="1" ht="93.75">
      <c r="A47" s="81"/>
      <c r="B47" s="81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124</v>
      </c>
    </row>
    <row r="48" spans="1:9" s="10" customFormat="1" ht="112.5">
      <c r="A48" s="81"/>
      <c r="B48" s="81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2062275.12</v>
      </c>
      <c r="I48" s="11" t="s">
        <v>122</v>
      </c>
    </row>
    <row r="49" spans="1:9" s="10" customFormat="1" ht="131.25">
      <c r="A49" s="82"/>
      <c r="B49" s="82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98621409.480000004</v>
      </c>
      <c r="I49" s="11" t="s">
        <v>123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85">
        <v>5</v>
      </c>
      <c r="B55" s="90" t="s">
        <v>57</v>
      </c>
      <c r="C55" s="91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247614200</v>
      </c>
      <c r="I55" s="106"/>
    </row>
    <row r="56" spans="1:9" s="10" customFormat="1" ht="52.15" customHeight="1">
      <c r="A56" s="86"/>
      <c r="B56" s="92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575000</v>
      </c>
      <c r="I56" s="107"/>
    </row>
    <row r="57" spans="1:9" s="10" customFormat="1" ht="100.5" customHeight="1">
      <c r="A57" s="87"/>
      <c r="B57" s="93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08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247039200</v>
      </c>
      <c r="I58" s="11" t="s">
        <v>125</v>
      </c>
    </row>
    <row r="59" spans="1:9" s="10" customFormat="1" ht="66.75" customHeight="1">
      <c r="A59" s="38">
        <v>6</v>
      </c>
      <c r="B59" s="90" t="s">
        <v>22</v>
      </c>
      <c r="C59" s="91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20917903.920000002</v>
      </c>
      <c r="I59" s="13"/>
    </row>
    <row r="60" spans="1:9" s="10" customFormat="1" ht="144" customHeight="1">
      <c r="A60" s="39">
        <v>7</v>
      </c>
      <c r="B60" s="88" t="s">
        <v>43</v>
      </c>
      <c r="C60" s="88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1381316.53</v>
      </c>
      <c r="I60" s="13"/>
    </row>
    <row r="61" spans="1:9" s="10" customFormat="1" ht="68.25" customHeight="1">
      <c r="A61" s="39">
        <v>8</v>
      </c>
      <c r="B61" s="89" t="s">
        <v>102</v>
      </c>
      <c r="C61" s="89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09" t="s">
        <v>127</v>
      </c>
      <c r="C62" s="109"/>
      <c r="D62" s="41">
        <v>100000</v>
      </c>
      <c r="E62" s="41">
        <v>100000</v>
      </c>
      <c r="F62" s="54">
        <v>0</v>
      </c>
      <c r="G62" s="54">
        <v>2300000</v>
      </c>
      <c r="H62" s="54">
        <v>2300000</v>
      </c>
      <c r="I62" s="11" t="s">
        <v>126</v>
      </c>
    </row>
    <row r="63" spans="1:9" s="10" customFormat="1" ht="39" customHeight="1">
      <c r="A63" s="31"/>
      <c r="B63" s="96" t="s">
        <v>58</v>
      </c>
      <c r="C63" s="97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1419940377.5300002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B59:C59"/>
    <mergeCell ref="B60:C60"/>
    <mergeCell ref="B61:C61"/>
    <mergeCell ref="B62:C62"/>
    <mergeCell ref="B63:C63"/>
    <mergeCell ref="A40:A49"/>
    <mergeCell ref="B40:C40"/>
    <mergeCell ref="B41:B49"/>
    <mergeCell ref="A55:A57"/>
    <mergeCell ref="B55:C55"/>
    <mergeCell ref="I55:I57"/>
    <mergeCell ref="B56:B57"/>
    <mergeCell ref="D37:D38"/>
    <mergeCell ref="E37:E38"/>
    <mergeCell ref="F37:F38"/>
    <mergeCell ref="G37:G38"/>
    <mergeCell ref="H37:H38"/>
    <mergeCell ref="I37:I38"/>
    <mergeCell ref="B26:C26"/>
    <mergeCell ref="B27:C27"/>
    <mergeCell ref="B28:B34"/>
    <mergeCell ref="B35:C35"/>
    <mergeCell ref="A36:A39"/>
    <mergeCell ref="B36:C36"/>
    <mergeCell ref="B37:B39"/>
    <mergeCell ref="C37:C38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tabSelected="1" view="pageBreakPreview" zoomScale="60" zoomScaleNormal="60" workbookViewId="0">
      <selection activeCell="H7" sqref="H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139.5" customHeight="1">
      <c r="A2" s="94"/>
      <c r="B2" s="121" t="s">
        <v>0</v>
      </c>
      <c r="C2" s="122"/>
      <c r="D2" s="117" t="s">
        <v>14</v>
      </c>
      <c r="E2" s="119" t="s">
        <v>84</v>
      </c>
      <c r="F2" s="117" t="s">
        <v>197</v>
      </c>
      <c r="G2" s="117" t="s">
        <v>132</v>
      </c>
      <c r="H2" s="119" t="s">
        <v>133</v>
      </c>
      <c r="I2" s="98" t="s">
        <v>59</v>
      </c>
    </row>
    <row r="3" spans="1:9" s="6" customFormat="1" ht="8.25" customHeight="1">
      <c r="A3" s="95"/>
      <c r="B3" s="123"/>
      <c r="C3" s="124"/>
      <c r="D3" s="118"/>
      <c r="E3" s="120"/>
      <c r="F3" s="118"/>
      <c r="G3" s="118"/>
      <c r="H3" s="120"/>
      <c r="I3" s="99"/>
    </row>
    <row r="4" spans="1:9" s="10" customFormat="1" ht="43.5" customHeight="1">
      <c r="A4" s="80">
        <v>1</v>
      </c>
      <c r="B4" s="90" t="s">
        <v>7</v>
      </c>
      <c r="C4" s="91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40502200</v>
      </c>
      <c r="H4" s="51">
        <f t="shared" si="0"/>
        <v>40322770.849999994</v>
      </c>
      <c r="I4" s="100" t="s">
        <v>60</v>
      </c>
    </row>
    <row r="5" spans="1:9" s="10" customFormat="1" ht="26.25" customHeight="1">
      <c r="A5" s="81"/>
      <c r="B5" s="12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25486100+7178000</f>
        <v>32664100</v>
      </c>
      <c r="H5" s="55">
        <f>25484657+7177913.63</f>
        <v>32662570.629999999</v>
      </c>
      <c r="I5" s="101"/>
    </row>
    <row r="6" spans="1:9" s="10" customFormat="1" ht="26.25" customHeight="1">
      <c r="A6" s="81"/>
      <c r="B6" s="12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f>620000+907400+80000</f>
        <v>1607400</v>
      </c>
      <c r="H6" s="55">
        <f>620000+907400+80000</f>
        <v>1607400</v>
      </c>
      <c r="I6" s="101"/>
    </row>
    <row r="7" spans="1:9" s="10" customFormat="1" ht="27" customHeight="1">
      <c r="A7" s="82"/>
      <c r="B7" s="12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f>2406000+58100+179100+147500+299800+670000+21800+434800+1032400+17800+50300+563700+129800+3400+216200</f>
        <v>6230700</v>
      </c>
      <c r="H7" s="55">
        <f>2790291.15+299750.74+4231069.69+119578.64+3350+216160-1607400</f>
        <v>6052800.2199999997</v>
      </c>
      <c r="I7" s="102"/>
    </row>
    <row r="8" spans="1:9" s="10" customFormat="1" ht="30" customHeight="1">
      <c r="A8" s="80">
        <v>2</v>
      </c>
      <c r="B8" s="125" t="s">
        <v>6</v>
      </c>
      <c r="C8" s="12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960889100</v>
      </c>
      <c r="H8" s="51">
        <f t="shared" si="1"/>
        <v>956083064.15999997</v>
      </c>
      <c r="I8" s="100" t="s">
        <v>193</v>
      </c>
    </row>
    <row r="9" spans="1:9" s="10" customFormat="1" ht="32.25" customHeight="1">
      <c r="A9" s="81"/>
      <c r="B9" s="13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22228200+6672300+67638900+20616800+454776759+135839363</f>
        <v>707772322</v>
      </c>
      <c r="H9" s="55">
        <f>G9-100-43.43-6901.96</f>
        <v>707765276.61000001</v>
      </c>
      <c r="I9" s="101"/>
    </row>
    <row r="10" spans="1:9" s="10" customFormat="1" ht="35.25" customHeight="1">
      <c r="A10" s="81"/>
      <c r="B10" s="13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291387+362462+32651+7796200+5100+3513800+2591000+41217995+1879488+41310619+9107136+1193000</f>
        <v>109300838</v>
      </c>
      <c r="H10" s="55">
        <f>7685020+5100+3416077+1861867+39212760.35+1814400+41139260+8010671+1177500+282909+361611+31635</f>
        <v>104998810.34999999</v>
      </c>
      <c r="I10" s="101"/>
    </row>
    <row r="11" spans="1:9" s="10" customFormat="1" ht="32.25" customHeight="1">
      <c r="A11" s="81"/>
      <c r="B11" s="13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130000+11628200+5135658+73547700</f>
        <v>90441558</v>
      </c>
      <c r="H11" s="55">
        <f>130000+11628200+5135658+73547700</f>
        <v>90441558</v>
      </c>
      <c r="I11" s="101"/>
    </row>
    <row r="12" spans="1:9" s="10" customFormat="1" ht="32.25" customHeight="1">
      <c r="A12" s="81"/>
      <c r="B12" s="13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7150520+777400</f>
        <v>7927920</v>
      </c>
      <c r="H12" s="55">
        <f>7150520+777400</f>
        <v>7927920</v>
      </c>
      <c r="I12" s="101"/>
    </row>
    <row r="13" spans="1:9" s="10" customFormat="1" ht="45" customHeight="1">
      <c r="A13" s="82"/>
      <c r="B13" s="13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5300+13600+34700+53300+835000+489995+1330227+40000+814578+2132800+750000+2294700+15552242+2463020+18376000+600+244400+10400+5600</f>
        <v>45446462</v>
      </c>
      <c r="H13" s="35">
        <f>956083064.16-H9-H10-H11-H12</f>
        <v>44949499.199999958</v>
      </c>
      <c r="I13" s="102"/>
    </row>
    <row r="14" spans="1:9" s="10" customFormat="1">
      <c r="A14" s="80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69052400</v>
      </c>
      <c r="H14" s="51">
        <f>H15+H16+H17+H18+H19</f>
        <v>68773968.200000003</v>
      </c>
      <c r="I14" s="103" t="s">
        <v>62</v>
      </c>
    </row>
    <row r="15" spans="1:9" s="10" customFormat="1" ht="18.75" customHeight="1">
      <c r="A15" s="81"/>
      <c r="B15" s="100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40020000+11865800</f>
        <v>51885800</v>
      </c>
      <c r="H15" s="55">
        <f>40020000+11859431.03</f>
        <v>51879431.030000001</v>
      </c>
      <c r="I15" s="104"/>
    </row>
    <row r="16" spans="1:9" s="10" customFormat="1" ht="25.5" customHeight="1">
      <c r="A16" s="81"/>
      <c r="B16" s="101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2705000-146000+1550000+170000</f>
        <v>4279000</v>
      </c>
      <c r="H16" s="55">
        <f>2536500+1481100+170000-146000-891.19</f>
        <v>4040708.81</v>
      </c>
      <c r="I16" s="104"/>
    </row>
    <row r="17" spans="1:10" s="10" customFormat="1" ht="22.5" customHeight="1">
      <c r="A17" s="81"/>
      <c r="B17" s="101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f>146000+5100+61950+31930+66020+173800+2768600+230314+2839523+2330897+2744900+64566+1216800+111100+10000+78000+8100</f>
        <v>12887600</v>
      </c>
      <c r="H17" s="55">
        <v>12853828.359999999</v>
      </c>
      <c r="I17" s="104"/>
    </row>
    <row r="18" spans="1:10" s="10" customFormat="1" ht="61.5" customHeight="1">
      <c r="A18" s="81"/>
      <c r="B18" s="101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55">
        <v>0</v>
      </c>
      <c r="I18" s="104"/>
    </row>
    <row r="19" spans="1:10" s="10" customFormat="1" ht="52.5" hidden="1" customHeight="1">
      <c r="A19" s="82"/>
      <c r="B19" s="102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05"/>
    </row>
    <row r="20" spans="1:10" s="17" customFormat="1">
      <c r="A20" s="30">
        <v>4</v>
      </c>
      <c r="B20" s="137" t="s">
        <v>45</v>
      </c>
      <c r="C20" s="138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1793068900</v>
      </c>
      <c r="G20" s="51">
        <f t="shared" ref="G20:H20" si="5">G22+G23+G24+G25+G26+G27+G42+G53+G68</f>
        <v>2019340265.1199999</v>
      </c>
      <c r="H20" s="51">
        <f t="shared" si="5"/>
        <v>1903117728.73</v>
      </c>
      <c r="I20" s="49"/>
    </row>
    <row r="21" spans="1:10" s="17" customFormat="1">
      <c r="A21" s="33"/>
      <c r="B21" s="112" t="s">
        <v>12</v>
      </c>
      <c r="C21" s="11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35" t="s">
        <v>63</v>
      </c>
      <c r="C22" s="136"/>
      <c r="D22" s="14">
        <v>255000</v>
      </c>
      <c r="E22" s="14">
        <v>255000</v>
      </c>
      <c r="F22" s="43">
        <v>0</v>
      </c>
      <c r="G22" s="43">
        <v>172000</v>
      </c>
      <c r="H22" s="53">
        <v>172000</v>
      </c>
      <c r="I22" s="49" t="s">
        <v>64</v>
      </c>
    </row>
    <row r="23" spans="1:10" s="17" customFormat="1" ht="102.75" customHeight="1">
      <c r="A23" s="33"/>
      <c r="B23" s="133" t="s">
        <v>87</v>
      </c>
      <c r="C23" s="134"/>
      <c r="D23" s="43">
        <v>95500</v>
      </c>
      <c r="E23" s="14">
        <v>95500</v>
      </c>
      <c r="F23" s="43">
        <v>0</v>
      </c>
      <c r="G23" s="43">
        <v>95000</v>
      </c>
      <c r="H23" s="53">
        <v>95000</v>
      </c>
      <c r="I23" s="49" t="s">
        <v>66</v>
      </c>
    </row>
    <row r="24" spans="1:10" s="17" customFormat="1" ht="61.5" customHeight="1">
      <c r="A24" s="33"/>
      <c r="B24" s="133" t="s">
        <v>88</v>
      </c>
      <c r="C24" s="134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f>2179000+95000</f>
        <v>2274000</v>
      </c>
      <c r="H24" s="53">
        <f>958094.5+284000+138100+743591.24+71750</f>
        <v>2195535.7400000002</v>
      </c>
      <c r="I24" s="49"/>
    </row>
    <row r="25" spans="1:10" s="17" customFormat="1" ht="64.5" customHeight="1">
      <c r="A25" s="33"/>
      <c r="B25" s="110" t="s">
        <v>42</v>
      </c>
      <c r="C25" s="111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v>166918400</v>
      </c>
      <c r="H25" s="53">
        <f>15000+14740495.04+151231872.04+6000+150000</f>
        <v>166143367.07999998</v>
      </c>
      <c r="I25" s="11" t="s">
        <v>192</v>
      </c>
      <c r="J25" s="20"/>
    </row>
    <row r="26" spans="1:10" s="17" customFormat="1" ht="109.5" customHeight="1">
      <c r="A26" s="33"/>
      <c r="B26" s="110" t="s">
        <v>89</v>
      </c>
      <c r="C26" s="111"/>
      <c r="D26" s="28">
        <v>4637300</v>
      </c>
      <c r="E26" s="28">
        <f>4029000+608300</f>
        <v>4637300</v>
      </c>
      <c r="F26" s="43">
        <v>755500</v>
      </c>
      <c r="G26" s="43">
        <f>23238+29007.63+39563+49391.37+1199503.5+2042296.5+27750.87+47249.13</f>
        <v>3458000</v>
      </c>
      <c r="H26" s="53">
        <f>141200+3241800+75000</f>
        <v>3458000</v>
      </c>
      <c r="I26" s="11" t="s">
        <v>191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F28+F29+F30+F31+F32+F33+F34+F35+F36+F37+F39+F38+F40+F41</f>
        <v>845694000</v>
      </c>
      <c r="G27" s="53">
        <f t="shared" ref="G27:H27" si="6">G28+G29+G30+G31+G32+G33+G34+G35+G36+G37+G39+G38+G40+G41</f>
        <v>759385650</v>
      </c>
      <c r="H27" s="53">
        <f t="shared" si="6"/>
        <v>644233304.92000008</v>
      </c>
      <c r="I27" s="13"/>
    </row>
    <row r="28" spans="1:10" s="10" customFormat="1" ht="65.25" customHeight="1">
      <c r="A28" s="46"/>
      <c r="B28" s="80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f>4200+95083800</f>
        <v>95088000</v>
      </c>
      <c r="H28" s="55">
        <f>3810.21+95083800</f>
        <v>95087610.209999993</v>
      </c>
      <c r="I28" s="13"/>
    </row>
    <row r="29" spans="1:10" s="10" customFormat="1" ht="42" customHeight="1">
      <c r="A29" s="47"/>
      <c r="B29" s="8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55">
        <v>36059.42</v>
      </c>
      <c r="I29" s="11" t="s">
        <v>136</v>
      </c>
    </row>
    <row r="30" spans="1:10" s="10" customFormat="1" ht="42" customHeight="1">
      <c r="A30" s="47"/>
      <c r="B30" s="8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55">
        <v>1919051</v>
      </c>
      <c r="I30" s="13"/>
    </row>
    <row r="31" spans="1:10" s="10" customFormat="1" ht="104.25" customHeight="1">
      <c r="A31" s="47"/>
      <c r="B31" s="8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55">
        <f>6787.13+4590252.93</f>
        <v>4597040.0599999996</v>
      </c>
      <c r="I31" s="11" t="s">
        <v>137</v>
      </c>
    </row>
    <row r="32" spans="1:10" s="10" customFormat="1" ht="62.25" customHeight="1">
      <c r="A32" s="47"/>
      <c r="B32" s="8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13295700</v>
      </c>
      <c r="H32" s="55">
        <f>6173.39+13289400</f>
        <v>13295573.390000001</v>
      </c>
      <c r="I32" s="11" t="s">
        <v>138</v>
      </c>
    </row>
    <row r="33" spans="1:9" s="10" customFormat="1" ht="60.75" customHeight="1">
      <c r="A33" s="47"/>
      <c r="B33" s="8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72">
        <v>9740197.2400000002</v>
      </c>
      <c r="I33" s="11" t="s">
        <v>141</v>
      </c>
    </row>
    <row r="34" spans="1:9" s="10" customFormat="1" ht="60.75" customHeight="1">
      <c r="A34" s="47"/>
      <c r="B34" s="81"/>
      <c r="C34" s="23" t="s">
        <v>129</v>
      </c>
      <c r="D34" s="24"/>
      <c r="E34" s="36"/>
      <c r="F34" s="36">
        <v>674038500</v>
      </c>
      <c r="G34" s="36">
        <v>584208500</v>
      </c>
      <c r="H34" s="72">
        <v>477019412.62</v>
      </c>
      <c r="I34" s="11" t="s">
        <v>142</v>
      </c>
    </row>
    <row r="35" spans="1:9" s="10" customFormat="1" ht="105.75" customHeight="1">
      <c r="A35" s="47"/>
      <c r="B35" s="81"/>
      <c r="C35" s="23" t="s">
        <v>130</v>
      </c>
      <c r="D35" s="24"/>
      <c r="E35" s="36"/>
      <c r="F35" s="36">
        <v>590000</v>
      </c>
      <c r="G35" s="36">
        <v>100000</v>
      </c>
      <c r="H35" s="72">
        <v>41660</v>
      </c>
      <c r="I35" s="11"/>
    </row>
    <row r="36" spans="1:9" s="10" customFormat="1" ht="73.5" customHeight="1">
      <c r="A36" s="47"/>
      <c r="B36" s="81"/>
      <c r="C36" s="23" t="s">
        <v>131</v>
      </c>
      <c r="D36" s="24"/>
      <c r="E36" s="36"/>
      <c r="F36" s="36">
        <v>0</v>
      </c>
      <c r="G36" s="36">
        <v>24610</v>
      </c>
      <c r="H36" s="72">
        <v>24610</v>
      </c>
      <c r="I36" s="11" t="s">
        <v>139</v>
      </c>
    </row>
    <row r="37" spans="1:9" s="10" customFormat="1" ht="105" customHeight="1">
      <c r="A37" s="47"/>
      <c r="B37" s="81"/>
      <c r="C37" s="23" t="s">
        <v>134</v>
      </c>
      <c r="D37" s="24"/>
      <c r="E37" s="36"/>
      <c r="F37" s="36">
        <v>0</v>
      </c>
      <c r="G37" s="36">
        <v>1115000</v>
      </c>
      <c r="H37" s="72">
        <v>1022516</v>
      </c>
      <c r="I37" s="11"/>
    </row>
    <row r="38" spans="1:9" s="10" customFormat="1" ht="105" customHeight="1">
      <c r="A38" s="47"/>
      <c r="B38" s="81"/>
      <c r="C38" s="23" t="s">
        <v>143</v>
      </c>
      <c r="D38" s="24"/>
      <c r="E38" s="36"/>
      <c r="F38" s="36">
        <v>300000</v>
      </c>
      <c r="G38" s="36">
        <v>198100</v>
      </c>
      <c r="H38" s="72">
        <v>179712</v>
      </c>
      <c r="I38" s="11"/>
    </row>
    <row r="39" spans="1:9" s="10" customFormat="1" ht="56.25">
      <c r="A39" s="48"/>
      <c r="B39" s="82"/>
      <c r="C39" s="23" t="s">
        <v>29</v>
      </c>
      <c r="D39" s="24">
        <v>39812000</v>
      </c>
      <c r="E39" s="36">
        <v>38602489.630000003</v>
      </c>
      <c r="F39" s="36">
        <v>41323100</v>
      </c>
      <c r="G39" s="36">
        <v>41323100</v>
      </c>
      <c r="H39" s="72">
        <v>41269862.979999997</v>
      </c>
      <c r="I39" s="11" t="s">
        <v>140</v>
      </c>
    </row>
    <row r="40" spans="1:9" s="10" customFormat="1" ht="93.75">
      <c r="A40" s="47"/>
      <c r="B40" s="78"/>
      <c r="C40" s="79" t="s">
        <v>195</v>
      </c>
      <c r="D40" s="24"/>
      <c r="E40" s="36"/>
      <c r="F40" s="36">
        <v>400000</v>
      </c>
      <c r="G40" s="36">
        <v>0</v>
      </c>
      <c r="H40" s="72">
        <v>0</v>
      </c>
      <c r="I40" s="11"/>
    </row>
    <row r="41" spans="1:9" s="10" customFormat="1" ht="112.5">
      <c r="A41" s="47"/>
      <c r="B41" s="78"/>
      <c r="C41" s="79" t="s">
        <v>196</v>
      </c>
      <c r="D41" s="24"/>
      <c r="E41" s="36"/>
      <c r="F41" s="36">
        <v>66000</v>
      </c>
      <c r="G41" s="36">
        <v>0</v>
      </c>
      <c r="H41" s="72">
        <v>0</v>
      </c>
      <c r="I41" s="11"/>
    </row>
    <row r="42" spans="1:9" s="10" customFormat="1" ht="114.75" customHeight="1">
      <c r="A42" s="141"/>
      <c r="B42" s="110" t="s">
        <v>97</v>
      </c>
      <c r="C42" s="111"/>
      <c r="D42" s="28">
        <v>2912300</v>
      </c>
      <c r="E42" s="28">
        <v>2899022.56</v>
      </c>
      <c r="F42" s="53">
        <f>F43+F44+F45+F46+F47+F48+F49+F50+F51+F52</f>
        <v>2811000</v>
      </c>
      <c r="G42" s="53">
        <f t="shared" ref="G42:H42" si="7">G43+G44+G45+G46+G47+G48+G49+G50+G51+G52</f>
        <v>5586100</v>
      </c>
      <c r="H42" s="53">
        <f t="shared" si="7"/>
        <v>5585419.6299999999</v>
      </c>
      <c r="I42" s="56"/>
    </row>
    <row r="43" spans="1:9" s="10" customFormat="1" ht="268.5" customHeight="1">
      <c r="A43" s="142"/>
      <c r="B43" s="92" t="s">
        <v>12</v>
      </c>
      <c r="C43" s="63" t="s">
        <v>146</v>
      </c>
      <c r="D43" s="28"/>
      <c r="E43" s="28"/>
      <c r="F43" s="43">
        <v>784000</v>
      </c>
      <c r="G43" s="43">
        <f>205800+1350500</f>
        <v>1556300</v>
      </c>
      <c r="H43" s="53">
        <f>205800+1350500</f>
        <v>1556300</v>
      </c>
      <c r="I43" s="56" t="s">
        <v>147</v>
      </c>
    </row>
    <row r="44" spans="1:9" s="10" customFormat="1" ht="283.5" customHeight="1">
      <c r="A44" s="142"/>
      <c r="B44" s="116"/>
      <c r="C44" s="63" t="s">
        <v>148</v>
      </c>
      <c r="D44" s="28"/>
      <c r="E44" s="28"/>
      <c r="F44" s="43">
        <v>0</v>
      </c>
      <c r="G44" s="43">
        <f>198360.52+195407.91+214133.86+96299.54+210946.46+94866.11</f>
        <v>1010014.4</v>
      </c>
      <c r="H44" s="53">
        <f>198360.52+195407.91+214133.86+96299.54+210946.46+94866.11</f>
        <v>1010014.4</v>
      </c>
      <c r="I44" s="56" t="s">
        <v>149</v>
      </c>
    </row>
    <row r="45" spans="1:9" s="10" customFormat="1" ht="54.75" customHeight="1">
      <c r="A45" s="142"/>
      <c r="B45" s="116"/>
      <c r="C45" s="11" t="s">
        <v>151</v>
      </c>
      <c r="D45" s="28"/>
      <c r="E45" s="28"/>
      <c r="F45" s="43">
        <v>0</v>
      </c>
      <c r="G45" s="43">
        <f>199988.42+197011.58</f>
        <v>397000</v>
      </c>
      <c r="H45" s="53">
        <f>199988.42+197011.58</f>
        <v>397000</v>
      </c>
      <c r="I45" s="56" t="s">
        <v>152</v>
      </c>
    </row>
    <row r="46" spans="1:9" s="10" customFormat="1" ht="131.25">
      <c r="A46" s="142"/>
      <c r="B46" s="116"/>
      <c r="C46" s="60" t="s">
        <v>153</v>
      </c>
      <c r="D46" s="28"/>
      <c r="E46" s="28"/>
      <c r="F46" s="43">
        <v>0</v>
      </c>
      <c r="G46" s="43">
        <f>50022.29+49277.71</f>
        <v>99300</v>
      </c>
      <c r="H46" s="53">
        <v>99300</v>
      </c>
      <c r="I46" s="56" t="s">
        <v>154</v>
      </c>
    </row>
    <row r="47" spans="1:9" s="10" customFormat="1" ht="168.75">
      <c r="A47" s="142"/>
      <c r="B47" s="116"/>
      <c r="C47" s="60" t="s">
        <v>155</v>
      </c>
      <c r="D47" s="28"/>
      <c r="E47" s="28"/>
      <c r="F47" s="43">
        <v>0</v>
      </c>
      <c r="G47" s="43">
        <f>171217.09+168668.51</f>
        <v>339885.6</v>
      </c>
      <c r="H47" s="53">
        <v>339885.6</v>
      </c>
      <c r="I47" s="56" t="s">
        <v>156</v>
      </c>
    </row>
    <row r="48" spans="1:9" s="10" customFormat="1" ht="56.25">
      <c r="A48" s="142"/>
      <c r="B48" s="116"/>
      <c r="C48" s="60" t="s">
        <v>157</v>
      </c>
      <c r="D48" s="28"/>
      <c r="E48" s="28"/>
      <c r="F48" s="43">
        <v>100000</v>
      </c>
      <c r="G48" s="43">
        <v>198500</v>
      </c>
      <c r="H48" s="53">
        <v>198500</v>
      </c>
      <c r="I48" s="56" t="s">
        <v>158</v>
      </c>
    </row>
    <row r="49" spans="1:9" s="10" customFormat="1" ht="93.75">
      <c r="A49" s="142"/>
      <c r="B49" s="116"/>
      <c r="C49" s="60" t="s">
        <v>159</v>
      </c>
      <c r="D49" s="28"/>
      <c r="E49" s="28"/>
      <c r="F49" s="43">
        <v>57000</v>
      </c>
      <c r="G49" s="43">
        <v>113200</v>
      </c>
      <c r="H49" s="53">
        <v>113200</v>
      </c>
      <c r="I49" s="56" t="s">
        <v>160</v>
      </c>
    </row>
    <row r="50" spans="1:9" s="10" customFormat="1" ht="168.75">
      <c r="A50" s="142"/>
      <c r="B50" s="116"/>
      <c r="C50" s="11" t="s">
        <v>150</v>
      </c>
      <c r="D50" s="28"/>
      <c r="E50" s="28"/>
      <c r="F50" s="43">
        <v>70000</v>
      </c>
      <c r="G50" s="43">
        <v>71900</v>
      </c>
      <c r="H50" s="53">
        <v>71830.320000000007</v>
      </c>
      <c r="I50" s="56"/>
    </row>
    <row r="51" spans="1:9" s="10" customFormat="1">
      <c r="A51" s="142"/>
      <c r="B51" s="116"/>
      <c r="C51" s="62" t="s">
        <v>144</v>
      </c>
      <c r="D51" s="28"/>
      <c r="E51" s="28"/>
      <c r="F51" s="43">
        <v>300000</v>
      </c>
      <c r="G51" s="43">
        <v>300000</v>
      </c>
      <c r="H51" s="53">
        <v>300000</v>
      </c>
      <c r="I51" s="56"/>
    </row>
    <row r="52" spans="1:9" s="10" customFormat="1" ht="37.5">
      <c r="A52" s="142"/>
      <c r="B52" s="116"/>
      <c r="C52" s="11" t="s">
        <v>145</v>
      </c>
      <c r="D52" s="28"/>
      <c r="E52" s="28"/>
      <c r="F52" s="43">
        <v>1500000</v>
      </c>
      <c r="G52" s="43">
        <v>1500000</v>
      </c>
      <c r="H52" s="53">
        <v>1499389.31</v>
      </c>
      <c r="I52" s="56"/>
    </row>
    <row r="53" spans="1:9" s="10" customFormat="1" ht="96" customHeight="1">
      <c r="A53" s="80"/>
      <c r="B53" s="114" t="s">
        <v>98</v>
      </c>
      <c r="C53" s="115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132661800</v>
      </c>
      <c r="G53" s="42">
        <f t="shared" ref="G53" si="8">G54+G55+G56+G57+G58+G59+G60+G61+G62+G63+G64+G65+G66+G67</f>
        <v>258514300</v>
      </c>
      <c r="H53" s="42">
        <f>H54+H55+H56+H57+H58+H59+H60+H61+H62+H63+H64+H65+H66+H67+179.97</f>
        <v>258372879.23999998</v>
      </c>
      <c r="I53" s="70"/>
    </row>
    <row r="54" spans="1:9" s="10" customFormat="1" ht="131.25">
      <c r="A54" s="81"/>
      <c r="B54" s="92" t="s">
        <v>12</v>
      </c>
      <c r="C54" s="67" t="s">
        <v>161</v>
      </c>
      <c r="D54" s="64"/>
      <c r="E54" s="64"/>
      <c r="F54" s="65">
        <v>50000</v>
      </c>
      <c r="G54" s="65">
        <v>50000</v>
      </c>
      <c r="H54" s="73">
        <v>50000</v>
      </c>
      <c r="I54" s="60"/>
    </row>
    <row r="55" spans="1:9" s="10" customFormat="1" ht="56.25">
      <c r="A55" s="81"/>
      <c r="B55" s="116"/>
      <c r="C55" s="67" t="s">
        <v>162</v>
      </c>
      <c r="D55" s="64"/>
      <c r="E55" s="64"/>
      <c r="F55" s="65">
        <v>30000</v>
      </c>
      <c r="G55" s="65">
        <v>20000</v>
      </c>
      <c r="H55" s="73">
        <v>16792.13</v>
      </c>
      <c r="I55" s="60"/>
    </row>
    <row r="56" spans="1:9" s="10" customFormat="1" ht="75">
      <c r="A56" s="81"/>
      <c r="B56" s="116"/>
      <c r="C56" s="67" t="s">
        <v>163</v>
      </c>
      <c r="D56" s="64"/>
      <c r="E56" s="64"/>
      <c r="F56" s="65">
        <v>2000000</v>
      </c>
      <c r="G56" s="65">
        <v>2000000</v>
      </c>
      <c r="H56" s="73">
        <f>104500+1895478</f>
        <v>1999978</v>
      </c>
      <c r="I56" s="60"/>
    </row>
    <row r="57" spans="1:9" s="10" customFormat="1" ht="75">
      <c r="A57" s="81"/>
      <c r="B57" s="116"/>
      <c r="C57" s="67" t="s">
        <v>165</v>
      </c>
      <c r="D57" s="64"/>
      <c r="E57" s="64"/>
      <c r="F57" s="65">
        <v>0</v>
      </c>
      <c r="G57" s="65">
        <v>2365400</v>
      </c>
      <c r="H57" s="73">
        <v>2365400</v>
      </c>
      <c r="I57" s="66"/>
    </row>
    <row r="58" spans="1:9" s="10" customFormat="1" ht="56.25">
      <c r="A58" s="81"/>
      <c r="B58" s="116"/>
      <c r="C58" s="67" t="s">
        <v>164</v>
      </c>
      <c r="D58" s="64"/>
      <c r="E58" s="64"/>
      <c r="F58" s="65">
        <v>5704800</v>
      </c>
      <c r="G58" s="65">
        <v>6138800</v>
      </c>
      <c r="H58" s="73">
        <f>6023966.72-1806.7</f>
        <v>6022160.0199999996</v>
      </c>
      <c r="I58" s="66"/>
    </row>
    <row r="59" spans="1:9" s="10" customFormat="1" ht="93.75">
      <c r="A59" s="81"/>
      <c r="B59" s="116"/>
      <c r="C59" s="67" t="s">
        <v>166</v>
      </c>
      <c r="D59" s="64"/>
      <c r="E59" s="64"/>
      <c r="F59" s="65">
        <v>1300000</v>
      </c>
      <c r="G59" s="65">
        <v>1300000</v>
      </c>
      <c r="H59" s="73">
        <v>1299511.82</v>
      </c>
      <c r="I59" s="60"/>
    </row>
    <row r="60" spans="1:9" s="10" customFormat="1" ht="106.5" customHeight="1">
      <c r="A60" s="81"/>
      <c r="B60" s="116"/>
      <c r="C60" s="67" t="s">
        <v>167</v>
      </c>
      <c r="D60" s="64"/>
      <c r="E60" s="64"/>
      <c r="F60" s="65">
        <v>700000</v>
      </c>
      <c r="G60" s="65">
        <v>700000</v>
      </c>
      <c r="H60" s="73">
        <v>678757.3</v>
      </c>
      <c r="I60" s="60"/>
    </row>
    <row r="61" spans="1:9" s="10" customFormat="1" ht="56.25">
      <c r="A61" s="81"/>
      <c r="B61" s="116"/>
      <c r="C61" s="67" t="s">
        <v>168</v>
      </c>
      <c r="D61" s="64"/>
      <c r="E61" s="64"/>
      <c r="F61" s="65">
        <v>0</v>
      </c>
      <c r="G61" s="65">
        <v>350100</v>
      </c>
      <c r="H61" s="73">
        <f>16300+216993.3+1806.7+7700+107300</f>
        <v>350100</v>
      </c>
      <c r="I61" s="11" t="s">
        <v>169</v>
      </c>
    </row>
    <row r="62" spans="1:9" s="10" customFormat="1" ht="56.25">
      <c r="A62" s="81"/>
      <c r="B62" s="116"/>
      <c r="C62" s="67" t="s">
        <v>170</v>
      </c>
      <c r="D62" s="64"/>
      <c r="E62" s="64"/>
      <c r="F62" s="65">
        <v>150000</v>
      </c>
      <c r="G62" s="65">
        <v>75000</v>
      </c>
      <c r="H62" s="73">
        <v>75000</v>
      </c>
      <c r="I62" s="60"/>
    </row>
    <row r="63" spans="1:9" s="10" customFormat="1" ht="56.25">
      <c r="A63" s="81"/>
      <c r="B63" s="116"/>
      <c r="C63" s="67" t="s">
        <v>171</v>
      </c>
      <c r="D63" s="64"/>
      <c r="E63" s="64"/>
      <c r="F63" s="65">
        <v>100000</v>
      </c>
      <c r="G63" s="65">
        <v>60000</v>
      </c>
      <c r="H63" s="73">
        <v>60000</v>
      </c>
      <c r="I63" s="60"/>
    </row>
    <row r="64" spans="1:9" s="10" customFormat="1" ht="37.5">
      <c r="A64" s="81"/>
      <c r="B64" s="116"/>
      <c r="C64" s="67" t="s">
        <v>172</v>
      </c>
      <c r="D64" s="64"/>
      <c r="E64" s="64"/>
      <c r="F64" s="65">
        <v>50000</v>
      </c>
      <c r="G64" s="65">
        <v>0</v>
      </c>
      <c r="H64" s="73">
        <v>0</v>
      </c>
      <c r="I64" s="60"/>
    </row>
    <row r="65" spans="1:9" s="10" customFormat="1" ht="56.25">
      <c r="A65" s="81"/>
      <c r="B65" s="116"/>
      <c r="C65" s="67" t="s">
        <v>173</v>
      </c>
      <c r="D65" s="64"/>
      <c r="E65" s="64"/>
      <c r="F65" s="65">
        <v>100000</v>
      </c>
      <c r="G65" s="65">
        <v>0</v>
      </c>
      <c r="H65" s="73">
        <v>0</v>
      </c>
      <c r="I65" s="60"/>
    </row>
    <row r="66" spans="1:9" s="10" customFormat="1" ht="60" customHeight="1">
      <c r="A66" s="81"/>
      <c r="B66" s="116"/>
      <c r="C66" s="68" t="s">
        <v>55</v>
      </c>
      <c r="D66" s="61">
        <v>5000000</v>
      </c>
      <c r="E66" s="61">
        <v>5000000</v>
      </c>
      <c r="F66" s="65">
        <v>10000000</v>
      </c>
      <c r="G66" s="65">
        <f>54320.98+9945679.02+42400000</f>
        <v>52400000</v>
      </c>
      <c r="H66" s="73">
        <f>54320.98+9945679.02+42400000</f>
        <v>52400000</v>
      </c>
      <c r="I66" s="11" t="s">
        <v>174</v>
      </c>
    </row>
    <row r="67" spans="1:9" s="10" customFormat="1" ht="37.5">
      <c r="A67" s="82"/>
      <c r="B67" s="93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112477000</v>
      </c>
      <c r="G67" s="43">
        <f>65153412.69+47323587.31+80578000</f>
        <v>193055000</v>
      </c>
      <c r="H67" s="53">
        <f>65153412.69+47323587.31+80578000</f>
        <v>193055000</v>
      </c>
      <c r="I67" s="11" t="s">
        <v>175</v>
      </c>
    </row>
    <row r="68" spans="1:9" s="10" customFormat="1" ht="86.25" customHeight="1">
      <c r="A68" s="80"/>
      <c r="B68" s="110" t="s">
        <v>41</v>
      </c>
      <c r="C68" s="111"/>
      <c r="D68" s="28">
        <f>2120000+160000+117000+72000</f>
        <v>2469000</v>
      </c>
      <c r="E68" s="28">
        <f t="shared" ref="E68" si="10">2120000+160000+117000+72000</f>
        <v>2469000</v>
      </c>
      <c r="F68" s="77">
        <f>F69+F70+F71+F72+F73+F74+F75+F76+F77+F78+F79+F80+F81+F82+F83+F84+F90+F91</f>
        <v>607116300</v>
      </c>
      <c r="G68" s="43">
        <f t="shared" ref="G68:H68" si="11">G69+G70+G71+G72+G73+G74+G75+G76+G77+G78+G79+G80+G81+G82+G83+G84+G90+G91</f>
        <v>822936815.12</v>
      </c>
      <c r="H68" s="53">
        <f t="shared" si="11"/>
        <v>822862222.12</v>
      </c>
      <c r="I68" s="11"/>
    </row>
    <row r="69" spans="1:9" s="10" customFormat="1" ht="37.5">
      <c r="A69" s="81"/>
      <c r="B69" s="143" t="s">
        <v>135</v>
      </c>
      <c r="C69" s="11" t="s">
        <v>26</v>
      </c>
      <c r="D69" s="12">
        <v>100375000</v>
      </c>
      <c r="E69" s="12">
        <v>100375000</v>
      </c>
      <c r="F69" s="43">
        <v>105000000</v>
      </c>
      <c r="G69" s="43">
        <v>142425500</v>
      </c>
      <c r="H69" s="53">
        <f>10010+142415490</f>
        <v>142425500</v>
      </c>
      <c r="I69" s="13"/>
    </row>
    <row r="70" spans="1:9" s="10" customFormat="1" ht="37.5">
      <c r="A70" s="81"/>
      <c r="B70" s="144"/>
      <c r="C70" s="11" t="s">
        <v>8</v>
      </c>
      <c r="D70" s="12">
        <v>15000</v>
      </c>
      <c r="E70" s="12">
        <v>0</v>
      </c>
      <c r="F70" s="43">
        <v>30000</v>
      </c>
      <c r="G70" s="43">
        <v>0</v>
      </c>
      <c r="H70" s="53">
        <v>0</v>
      </c>
      <c r="I70" s="13"/>
    </row>
    <row r="71" spans="1:9" s="10" customFormat="1" ht="37.5">
      <c r="A71" s="81"/>
      <c r="B71" s="144"/>
      <c r="C71" s="11" t="s">
        <v>9</v>
      </c>
      <c r="D71" s="12">
        <v>600000</v>
      </c>
      <c r="E71" s="12">
        <v>600000</v>
      </c>
      <c r="F71" s="43">
        <v>600000</v>
      </c>
      <c r="G71" s="43">
        <v>600000</v>
      </c>
      <c r="H71" s="53">
        <v>600000</v>
      </c>
      <c r="I71" s="13"/>
    </row>
    <row r="72" spans="1:9" s="10" customFormat="1" ht="56.25">
      <c r="A72" s="81"/>
      <c r="B72" s="144"/>
      <c r="C72" s="23" t="s">
        <v>20</v>
      </c>
      <c r="D72" s="12">
        <f>221495400+183735800</f>
        <v>405231200</v>
      </c>
      <c r="E72" s="12">
        <f t="shared" ref="E72" si="12">221495400+183735800</f>
        <v>405231200</v>
      </c>
      <c r="F72" s="43">
        <v>266028200</v>
      </c>
      <c r="G72" s="43">
        <f>264776200+172870400</f>
        <v>437646600</v>
      </c>
      <c r="H72" s="53">
        <f>264776200+172870400</f>
        <v>437646600</v>
      </c>
      <c r="I72" s="11" t="s">
        <v>181</v>
      </c>
    </row>
    <row r="73" spans="1:9" s="10" customFormat="1" ht="56.25">
      <c r="A73" s="81"/>
      <c r="B73" s="144"/>
      <c r="C73" s="22" t="s">
        <v>10</v>
      </c>
      <c r="D73" s="12">
        <f>44300+1000</f>
        <v>45300</v>
      </c>
      <c r="E73" s="12">
        <v>0</v>
      </c>
      <c r="F73" s="43">
        <v>58600</v>
      </c>
      <c r="G73" s="43">
        <v>33600</v>
      </c>
      <c r="H73" s="53">
        <v>0</v>
      </c>
      <c r="I73" s="11" t="s">
        <v>187</v>
      </c>
    </row>
    <row r="74" spans="1:9" s="10" customFormat="1" ht="56.25">
      <c r="A74" s="81"/>
      <c r="B74" s="144"/>
      <c r="C74" s="22" t="s">
        <v>56</v>
      </c>
      <c r="D74" s="12">
        <f>38313700+13169600</f>
        <v>51483300</v>
      </c>
      <c r="E74" s="12">
        <f t="shared" ref="E74" si="13">38313700+13169600</f>
        <v>51483300</v>
      </c>
      <c r="F74" s="43">
        <v>38313700</v>
      </c>
      <c r="G74" s="43">
        <v>38313700</v>
      </c>
      <c r="H74" s="53">
        <v>38313700</v>
      </c>
      <c r="I74" s="11"/>
    </row>
    <row r="75" spans="1:9" s="10" customFormat="1" ht="93.75">
      <c r="A75" s="81"/>
      <c r="B75" s="144"/>
      <c r="C75" s="34" t="s">
        <v>34</v>
      </c>
      <c r="D75" s="13">
        <v>38100</v>
      </c>
      <c r="E75" s="36">
        <v>12855.37</v>
      </c>
      <c r="F75" s="71">
        <v>39700</v>
      </c>
      <c r="G75" s="71">
        <v>39700</v>
      </c>
      <c r="H75" s="74">
        <v>0</v>
      </c>
      <c r="I75" s="11" t="s">
        <v>176</v>
      </c>
    </row>
    <row r="76" spans="1:9" s="10" customFormat="1" ht="112.5">
      <c r="A76" s="81"/>
      <c r="B76" s="144"/>
      <c r="C76" s="34" t="s">
        <v>35</v>
      </c>
      <c r="D76" s="24">
        <v>4036300</v>
      </c>
      <c r="E76" s="36">
        <v>3469266.14</v>
      </c>
      <c r="F76" s="71">
        <v>4277800</v>
      </c>
      <c r="G76" s="74">
        <v>4403815.12</v>
      </c>
      <c r="H76" s="74">
        <v>4403815.12</v>
      </c>
      <c r="I76" s="11" t="s">
        <v>177</v>
      </c>
    </row>
    <row r="77" spans="1:9" s="10" customFormat="1" ht="75">
      <c r="A77" s="81"/>
      <c r="B77" s="144"/>
      <c r="C77" s="34" t="s">
        <v>178</v>
      </c>
      <c r="D77" s="24"/>
      <c r="E77" s="36"/>
      <c r="F77" s="71">
        <v>0</v>
      </c>
      <c r="G77" s="71">
        <v>1500000</v>
      </c>
      <c r="H77" s="74">
        <v>1498707</v>
      </c>
      <c r="I77" s="11"/>
    </row>
    <row r="78" spans="1:9" s="10" customFormat="1" ht="56.25">
      <c r="A78" s="81"/>
      <c r="B78" s="144"/>
      <c r="C78" s="34" t="s">
        <v>179</v>
      </c>
      <c r="D78" s="24"/>
      <c r="E78" s="36"/>
      <c r="F78" s="71">
        <v>0</v>
      </c>
      <c r="G78" s="71">
        <v>700000</v>
      </c>
      <c r="H78" s="74">
        <v>700000</v>
      </c>
      <c r="I78" s="11"/>
    </row>
    <row r="79" spans="1:9" s="10" customFormat="1" ht="56.25">
      <c r="A79" s="81"/>
      <c r="B79" s="144"/>
      <c r="C79" s="34" t="s">
        <v>180</v>
      </c>
      <c r="D79" s="24"/>
      <c r="E79" s="36"/>
      <c r="F79" s="71">
        <v>1796600</v>
      </c>
      <c r="G79" s="71">
        <v>420000</v>
      </c>
      <c r="H79" s="74">
        <v>420000</v>
      </c>
      <c r="I79" s="11"/>
    </row>
    <row r="80" spans="1:9" s="10" customFormat="1" ht="56.25">
      <c r="A80" s="81"/>
      <c r="B80" s="144"/>
      <c r="C80" s="34" t="s">
        <v>183</v>
      </c>
      <c r="D80" s="24"/>
      <c r="E80" s="36"/>
      <c r="F80" s="71">
        <v>110000</v>
      </c>
      <c r="G80" s="71">
        <v>110000</v>
      </c>
      <c r="H80" s="74">
        <v>110000</v>
      </c>
      <c r="I80" s="11"/>
    </row>
    <row r="81" spans="1:9" s="10" customFormat="1" ht="93.75">
      <c r="A81" s="81"/>
      <c r="B81" s="144"/>
      <c r="C81" s="34" t="s">
        <v>184</v>
      </c>
      <c r="D81" s="24"/>
      <c r="E81" s="36"/>
      <c r="F81" s="71">
        <v>55000</v>
      </c>
      <c r="G81" s="71">
        <v>55000</v>
      </c>
      <c r="H81" s="74">
        <v>55000</v>
      </c>
      <c r="I81" s="11"/>
    </row>
    <row r="82" spans="1:9" s="10" customFormat="1" ht="93.75">
      <c r="A82" s="81"/>
      <c r="B82" s="144"/>
      <c r="C82" s="34" t="s">
        <v>185</v>
      </c>
      <c r="D82" s="24"/>
      <c r="E82" s="36"/>
      <c r="F82" s="71">
        <v>20000</v>
      </c>
      <c r="G82" s="71">
        <v>20000</v>
      </c>
      <c r="H82" s="74">
        <v>20000</v>
      </c>
      <c r="I82" s="11"/>
    </row>
    <row r="83" spans="1:9" s="10" customFormat="1" ht="62.25" customHeight="1">
      <c r="A83" s="81"/>
      <c r="B83" s="144"/>
      <c r="C83" s="34" t="s">
        <v>186</v>
      </c>
      <c r="D83" s="24"/>
      <c r="E83" s="36"/>
      <c r="F83" s="71">
        <v>45000</v>
      </c>
      <c r="G83" s="71">
        <v>44000</v>
      </c>
      <c r="H83" s="74">
        <v>44000</v>
      </c>
      <c r="I83" s="11"/>
    </row>
    <row r="84" spans="1:9" s="10" customFormat="1" ht="131.25">
      <c r="A84" s="82"/>
      <c r="B84" s="144"/>
      <c r="C84" s="34" t="s">
        <v>36</v>
      </c>
      <c r="D84" s="24">
        <v>188484500</v>
      </c>
      <c r="E84" s="36">
        <v>188484500</v>
      </c>
      <c r="F84" s="71">
        <v>190679700</v>
      </c>
      <c r="G84" s="71">
        <v>196562900</v>
      </c>
      <c r="H84" s="74">
        <v>196562900</v>
      </c>
      <c r="I84" s="11" t="s">
        <v>182</v>
      </c>
    </row>
    <row r="85" spans="1:9" s="10" customFormat="1" ht="18.75" hidden="1" customHeight="1">
      <c r="A85" s="30">
        <v>5</v>
      </c>
      <c r="B85" s="144"/>
      <c r="C85" s="16" t="s">
        <v>1</v>
      </c>
      <c r="D85" s="9">
        <f>D86+D87+D89+D88</f>
        <v>0</v>
      </c>
      <c r="E85" s="9"/>
      <c r="F85" s="51"/>
      <c r="G85" s="51"/>
      <c r="H85" s="53"/>
      <c r="I85" s="13"/>
    </row>
    <row r="86" spans="1:9" s="26" customFormat="1" ht="37.5" hidden="1" customHeight="1">
      <c r="A86" s="33"/>
      <c r="B86" s="144"/>
      <c r="C86" s="25" t="s">
        <v>2</v>
      </c>
      <c r="D86" s="19"/>
      <c r="E86" s="19"/>
      <c r="F86" s="52"/>
      <c r="G86" s="52"/>
      <c r="H86" s="53"/>
      <c r="I86" s="18"/>
    </row>
    <row r="87" spans="1:9" s="26" customFormat="1" ht="33.6" hidden="1" customHeight="1">
      <c r="A87" s="33"/>
      <c r="B87" s="144"/>
      <c r="C87" s="25" t="s">
        <v>3</v>
      </c>
      <c r="D87" s="19"/>
      <c r="E87" s="19"/>
      <c r="F87" s="52"/>
      <c r="G87" s="52"/>
      <c r="H87" s="53"/>
      <c r="I87" s="18"/>
    </row>
    <row r="88" spans="1:9" s="10" customFormat="1" ht="33.6" hidden="1" customHeight="1">
      <c r="A88" s="32"/>
      <c r="B88" s="144"/>
      <c r="C88" s="27"/>
      <c r="D88" s="12"/>
      <c r="E88" s="12"/>
      <c r="F88" s="43"/>
      <c r="G88" s="43"/>
      <c r="H88" s="53"/>
      <c r="I88" s="13"/>
    </row>
    <row r="89" spans="1:9" s="10" customFormat="1" ht="32.450000000000003" hidden="1" customHeight="1">
      <c r="A89" s="32"/>
      <c r="B89" s="144"/>
      <c r="C89" s="27"/>
      <c r="D89" s="12"/>
      <c r="E89" s="28"/>
      <c r="F89" s="43"/>
      <c r="G89" s="43"/>
      <c r="H89" s="53"/>
      <c r="I89" s="13"/>
    </row>
    <row r="90" spans="1:9" s="10" customFormat="1" ht="112.5">
      <c r="A90" s="32"/>
      <c r="B90" s="144"/>
      <c r="C90" s="27" t="s">
        <v>188</v>
      </c>
      <c r="D90" s="12"/>
      <c r="E90" s="28"/>
      <c r="F90" s="43">
        <v>46000</v>
      </c>
      <c r="G90" s="43">
        <v>46000</v>
      </c>
      <c r="H90" s="53">
        <v>46000</v>
      </c>
      <c r="I90" s="13"/>
    </row>
    <row r="91" spans="1:9" s="10" customFormat="1" ht="93.75" customHeight="1">
      <c r="A91" s="32"/>
      <c r="B91" s="145"/>
      <c r="C91" s="27" t="s">
        <v>189</v>
      </c>
      <c r="D91" s="12"/>
      <c r="E91" s="28"/>
      <c r="F91" s="43">
        <v>16000</v>
      </c>
      <c r="G91" s="43">
        <v>16000</v>
      </c>
      <c r="H91" s="53">
        <v>16000</v>
      </c>
      <c r="I91" s="13"/>
    </row>
    <row r="92" spans="1:9" s="10" customFormat="1" ht="66.75" customHeight="1">
      <c r="A92" s="38">
        <v>5</v>
      </c>
      <c r="B92" s="90" t="s">
        <v>22</v>
      </c>
      <c r="C92" s="91"/>
      <c r="D92" s="9">
        <v>33309103</v>
      </c>
      <c r="E92" s="9">
        <v>33309102.949999999</v>
      </c>
      <c r="F92" s="51">
        <v>42640000</v>
      </c>
      <c r="G92" s="51">
        <v>43440000</v>
      </c>
      <c r="H92" s="51">
        <v>43355964.380000003</v>
      </c>
      <c r="I92" s="13"/>
    </row>
    <row r="93" spans="1:9" s="10" customFormat="1" ht="144" customHeight="1">
      <c r="A93" s="39">
        <v>6</v>
      </c>
      <c r="B93" s="88" t="s">
        <v>43</v>
      </c>
      <c r="C93" s="88"/>
      <c r="D93" s="40">
        <v>3152500</v>
      </c>
      <c r="E93" s="40">
        <v>3130229.34</v>
      </c>
      <c r="F93" s="54">
        <v>3349200</v>
      </c>
      <c r="G93" s="54">
        <v>3349200</v>
      </c>
      <c r="H93" s="54">
        <v>2829352.61</v>
      </c>
      <c r="I93" s="13"/>
    </row>
    <row r="94" spans="1:9" s="10" customFormat="1" ht="68.25" customHeight="1">
      <c r="A94" s="39">
        <v>7</v>
      </c>
      <c r="B94" s="89" t="s">
        <v>102</v>
      </c>
      <c r="C94" s="89"/>
      <c r="D94" s="41">
        <v>2633900</v>
      </c>
      <c r="E94" s="41">
        <v>1740839.97</v>
      </c>
      <c r="F94" s="54">
        <v>0</v>
      </c>
      <c r="G94" s="54">
        <v>99200</v>
      </c>
      <c r="H94" s="54">
        <v>85277.09</v>
      </c>
      <c r="I94" s="11"/>
    </row>
    <row r="95" spans="1:9" s="10" customFormat="1" ht="60" customHeight="1">
      <c r="A95" s="39">
        <v>8</v>
      </c>
      <c r="B95" s="109" t="s">
        <v>127</v>
      </c>
      <c r="C95" s="109"/>
      <c r="D95" s="41">
        <v>100000</v>
      </c>
      <c r="E95" s="41">
        <v>100000</v>
      </c>
      <c r="F95" s="54">
        <v>0</v>
      </c>
      <c r="G95" s="54">
        <v>7240000</v>
      </c>
      <c r="H95" s="54">
        <v>7240000</v>
      </c>
      <c r="I95" s="11" t="s">
        <v>190</v>
      </c>
    </row>
    <row r="96" spans="1:9" s="10" customFormat="1" ht="60" customHeight="1">
      <c r="A96" s="38">
        <v>9</v>
      </c>
      <c r="B96" s="75"/>
      <c r="C96" s="76" t="s">
        <v>194</v>
      </c>
      <c r="D96" s="41"/>
      <c r="E96" s="41"/>
      <c r="F96" s="54">
        <v>0</v>
      </c>
      <c r="G96" s="54">
        <v>35065800</v>
      </c>
      <c r="H96" s="54">
        <v>34277688.939999998</v>
      </c>
      <c r="I96" s="11"/>
    </row>
    <row r="97" spans="1:9" s="10" customFormat="1" ht="39" customHeight="1">
      <c r="A97" s="31"/>
      <c r="B97" s="96" t="s">
        <v>58</v>
      </c>
      <c r="C97" s="97"/>
      <c r="D97" s="58" t="e">
        <f>D4+D8+D14+D20+#REF!+D92+D93+D94+D95</f>
        <v>#REF!</v>
      </c>
      <c r="E97" s="58" t="e">
        <f>E4+E8+E14+E20+#REF!+E92+E93+E94+E95</f>
        <v>#REF!</v>
      </c>
      <c r="F97" s="59">
        <f>F4+F8+F14+F20+F92+F93+F94+F95+F96</f>
        <v>2892353600</v>
      </c>
      <c r="G97" s="59">
        <f t="shared" ref="G97:H97" si="14">G4+G8+G14+G20+G92+G93+G94+G95+G96</f>
        <v>3178978165.1199999</v>
      </c>
      <c r="H97" s="59">
        <f t="shared" si="14"/>
        <v>3056085814.9600005</v>
      </c>
      <c r="I97" s="35">
        <f>F97-2892353600</f>
        <v>0</v>
      </c>
    </row>
    <row r="98" spans="1:9" s="10" customFormat="1">
      <c r="C98" s="29"/>
    </row>
    <row r="99" spans="1:9" s="10" customFormat="1"/>
    <row r="100" spans="1:9" s="10" customFormat="1"/>
    <row r="111" spans="1:9">
      <c r="C111" s="4"/>
    </row>
    <row r="113" spans="3:3">
      <c r="C113" s="4"/>
    </row>
    <row r="710" spans="5:8">
      <c r="E710" s="2"/>
      <c r="F710" s="2"/>
      <c r="G710" s="2"/>
      <c r="H710" s="2"/>
    </row>
  </sheetData>
  <mergeCells count="42">
    <mergeCell ref="B25:C25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A53:A67"/>
    <mergeCell ref="B92:C92"/>
    <mergeCell ref="B93:C93"/>
    <mergeCell ref="B26:C26"/>
    <mergeCell ref="B27:C27"/>
    <mergeCell ref="B28:B39"/>
    <mergeCell ref="B42:C42"/>
    <mergeCell ref="B53:C53"/>
    <mergeCell ref="B43:B52"/>
    <mergeCell ref="A42:A52"/>
    <mergeCell ref="B54:B67"/>
    <mergeCell ref="B69:B91"/>
    <mergeCell ref="B94:C94"/>
    <mergeCell ref="B95:C95"/>
    <mergeCell ref="B97:C97"/>
    <mergeCell ref="A68:A84"/>
    <mergeCell ref="B68:C68"/>
  </mergeCells>
  <pageMargins left="0.15748031496062992" right="0.15748031496062992" top="0.19685039370078741" bottom="0.19685039370078741" header="0.15748031496062992" footer="0.15748031496062992"/>
  <pageSetup paperSize="9" scale="5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департ.соцзащита 2016</vt:lpstr>
      <vt:lpstr>департ.соцзащита 2017</vt:lpstr>
      <vt:lpstr>департ.соцзащ2017 (I полугодие)</vt:lpstr>
      <vt:lpstr>департ.соцзащ2017 (год)</vt:lpstr>
      <vt:lpstr>'департ.соцзащ2017 (I полугодие)'!Заголовки_для_печати</vt:lpstr>
      <vt:lpstr>'департ.соцзащ2017 (год)'!Заголовки_для_печати</vt:lpstr>
      <vt:lpstr>'департ.соцзащита 2016'!Заголовки_для_печати</vt:lpstr>
      <vt:lpstr>'департ.соцзащита 2017'!Заголовки_для_печати</vt:lpstr>
      <vt:lpstr>'департ.соцзащ2017 (I полугодие)'!Область_печати</vt:lpstr>
      <vt:lpstr>'департ.соцзащ2017 (год)'!Область_печати</vt:lpstr>
      <vt:lpstr>'департ.соцзащита 2016'!Область_печати</vt:lpstr>
      <vt:lpstr>'департ.соцзащита 2017'!Область_печати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Ежова Ирина Сергеевна</dc:creator>
  <cp:lastModifiedBy>sina</cp:lastModifiedBy>
  <cp:lastPrinted>2018-02-20T12:35:32Z</cp:lastPrinted>
  <dcterms:created xsi:type="dcterms:W3CDTF">2015-08-14T11:09:49Z</dcterms:created>
  <dcterms:modified xsi:type="dcterms:W3CDTF">2018-04-09T07:40:41Z</dcterms:modified>
</cp:coreProperties>
</file>